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REKAPITULASI FIX" sheetId="5" r:id="rId1"/>
    <sheet name="DD1" sheetId="2" r:id="rId2"/>
    <sheet name="DD2 fix" sheetId="3" r:id="rId3"/>
    <sheet name="DD3 fix" sheetId="4" r:id="rId4"/>
    <sheet name="DD1 fix" sheetId="6" r:id="rId5"/>
  </sheets>
  <externalReferences>
    <externalReference r:id="rId6"/>
    <externalReference r:id="rId7"/>
    <externalReference r:id="rId8"/>
  </externalReferences>
  <calcPr calcId="124519"/>
</workbook>
</file>

<file path=xl/calcChain.xml><?xml version="1.0" encoding="utf-8"?>
<calcChain xmlns="http://schemas.openxmlformats.org/spreadsheetml/2006/main">
  <c r="S19" i="5"/>
  <c r="R19"/>
  <c r="Q19"/>
  <c r="P19"/>
  <c r="O19"/>
  <c r="N19"/>
  <c r="M19"/>
  <c r="L19"/>
  <c r="K19"/>
  <c r="J19"/>
  <c r="I19"/>
  <c r="H19"/>
  <c r="G19"/>
  <c r="F19"/>
  <c r="E19"/>
  <c r="D19"/>
  <c r="C19"/>
  <c r="S18"/>
  <c r="R18"/>
  <c r="Q18"/>
  <c r="P18"/>
  <c r="O18"/>
  <c r="N18"/>
  <c r="M18"/>
  <c r="L18"/>
  <c r="K18"/>
  <c r="J18"/>
  <c r="I18"/>
  <c r="H18"/>
  <c r="G18"/>
  <c r="F18"/>
  <c r="E18"/>
  <c r="D18"/>
  <c r="C18"/>
  <c r="S17"/>
  <c r="R17"/>
  <c r="Q17"/>
  <c r="P17"/>
  <c r="O17"/>
  <c r="K17"/>
  <c r="J17"/>
  <c r="F26"/>
  <c r="N9" i="4" l="1"/>
  <c r="M9"/>
  <c r="N9" i="3"/>
  <c r="M9"/>
  <c r="S25" i="5"/>
  <c r="R25"/>
  <c r="Q25"/>
  <c r="P25"/>
  <c r="O25"/>
  <c r="N25"/>
  <c r="M25"/>
  <c r="L25"/>
  <c r="K25"/>
  <c r="J25"/>
  <c r="I25"/>
  <c r="H25"/>
  <c r="G25"/>
  <c r="F25"/>
  <c r="E25"/>
  <c r="D25"/>
  <c r="C25"/>
  <c r="O23"/>
  <c r="N23"/>
  <c r="L17" l="1"/>
  <c r="M17" l="1"/>
  <c r="N17"/>
  <c r="S8" l="1"/>
  <c r="R8"/>
  <c r="Q8"/>
  <c r="P8"/>
  <c r="O8"/>
  <c r="N8"/>
  <c r="M8"/>
  <c r="L8"/>
  <c r="K8"/>
  <c r="J8"/>
  <c r="C7"/>
  <c r="R9" i="4" l="1"/>
  <c r="Q9"/>
  <c r="P9"/>
  <c r="O9"/>
  <c r="R9" i="3"/>
  <c r="Q9"/>
  <c r="P9"/>
  <c r="O9"/>
  <c r="R9" i="6"/>
  <c r="Q9"/>
  <c r="O9"/>
  <c r="N9"/>
  <c r="M9"/>
  <c r="P9"/>
  <c r="S23" i="5"/>
  <c r="R23"/>
  <c r="Q23"/>
  <c r="P23"/>
  <c r="C13" i="6" l="1"/>
  <c r="I12"/>
  <c r="B12"/>
  <c r="C9" i="5" l="1"/>
  <c r="S16" l="1"/>
  <c r="R16"/>
  <c r="Q16"/>
  <c r="P16"/>
  <c r="O16"/>
  <c r="N16"/>
  <c r="M16"/>
  <c r="L16"/>
  <c r="K16"/>
  <c r="J16"/>
  <c r="I16"/>
  <c r="H16"/>
  <c r="G16"/>
  <c r="F16"/>
  <c r="E16"/>
  <c r="D16"/>
  <c r="C16"/>
  <c r="M26" l="1"/>
  <c r="R35" i="4" l="1"/>
  <c r="Q35"/>
  <c r="P35"/>
  <c r="O35"/>
  <c r="N35"/>
  <c r="M35"/>
  <c r="L35"/>
  <c r="K35"/>
  <c r="J35"/>
  <c r="I35"/>
  <c r="R13"/>
  <c r="Q13"/>
  <c r="P13"/>
  <c r="H13"/>
  <c r="G13"/>
  <c r="F13"/>
  <c r="E13"/>
  <c r="D13"/>
  <c r="C13"/>
  <c r="B13"/>
  <c r="R12"/>
  <c r="I12"/>
  <c r="R11"/>
  <c r="Q11"/>
  <c r="P11"/>
  <c r="O11"/>
  <c r="N11"/>
  <c r="M11"/>
  <c r="L11"/>
  <c r="K11"/>
  <c r="J11"/>
  <c r="I11"/>
  <c r="H11"/>
  <c r="G11"/>
  <c r="F11"/>
  <c r="E11"/>
  <c r="D11"/>
  <c r="C11"/>
  <c r="B11"/>
  <c r="R10"/>
  <c r="Q10"/>
  <c r="P10"/>
  <c r="O10"/>
  <c r="O12" s="1"/>
  <c r="N10"/>
  <c r="M10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R8"/>
  <c r="Q8"/>
  <c r="P8"/>
  <c r="O8"/>
  <c r="N8"/>
  <c r="M8"/>
  <c r="L8"/>
  <c r="K8"/>
  <c r="J8"/>
  <c r="I8"/>
  <c r="H8"/>
  <c r="G8"/>
  <c r="F8"/>
  <c r="E8"/>
  <c r="D8"/>
  <c r="C8"/>
  <c r="B8"/>
  <c r="R7"/>
  <c r="Q7"/>
  <c r="P7"/>
  <c r="O7"/>
  <c r="N7"/>
  <c r="M7"/>
  <c r="L7"/>
  <c r="K7"/>
  <c r="J7"/>
  <c r="I7"/>
  <c r="H7"/>
  <c r="G7"/>
  <c r="F7"/>
  <c r="E7"/>
  <c r="D7"/>
  <c r="C7"/>
  <c r="B7"/>
  <c r="R35" i="3"/>
  <c r="Q35"/>
  <c r="P35"/>
  <c r="O35"/>
  <c r="N35"/>
  <c r="M35"/>
  <c r="L35"/>
  <c r="K35"/>
  <c r="J35"/>
  <c r="I35"/>
  <c r="R13"/>
  <c r="Q13"/>
  <c r="P13"/>
  <c r="H13"/>
  <c r="G13"/>
  <c r="F13"/>
  <c r="E13"/>
  <c r="D13"/>
  <c r="C13"/>
  <c r="B13"/>
  <c r="R12"/>
  <c r="I12"/>
  <c r="R11"/>
  <c r="Q11"/>
  <c r="P11"/>
  <c r="O11"/>
  <c r="N11"/>
  <c r="M11"/>
  <c r="L11"/>
  <c r="K11"/>
  <c r="J11"/>
  <c r="I11"/>
  <c r="H11"/>
  <c r="G11"/>
  <c r="F11"/>
  <c r="E11"/>
  <c r="D11"/>
  <c r="C11"/>
  <c r="B11"/>
  <c r="R10"/>
  <c r="Q10"/>
  <c r="P10"/>
  <c r="P12" s="1"/>
  <c r="O10"/>
  <c r="N10"/>
  <c r="M10"/>
  <c r="L10"/>
  <c r="K10"/>
  <c r="J10"/>
  <c r="J12" s="1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R8"/>
  <c r="Q8"/>
  <c r="P8"/>
  <c r="O8"/>
  <c r="N8"/>
  <c r="M8"/>
  <c r="L8"/>
  <c r="K8"/>
  <c r="J8"/>
  <c r="I8"/>
  <c r="H8"/>
  <c r="G8"/>
  <c r="F8"/>
  <c r="E8"/>
  <c r="D8"/>
  <c r="C8"/>
  <c r="B8"/>
  <c r="R7"/>
  <c r="Q7"/>
  <c r="P7"/>
  <c r="O7"/>
  <c r="N7"/>
  <c r="M7"/>
  <c r="L7"/>
  <c r="K7"/>
  <c r="J7"/>
  <c r="I7"/>
  <c r="H7"/>
  <c r="G7"/>
  <c r="F7"/>
  <c r="E7"/>
  <c r="D7"/>
  <c r="C7"/>
  <c r="B7"/>
  <c r="R35" i="6"/>
  <c r="Q35"/>
  <c r="P35"/>
  <c r="O35"/>
  <c r="N35"/>
  <c r="M35"/>
  <c r="L35"/>
  <c r="K35"/>
  <c r="J35"/>
  <c r="I35"/>
  <c r="F24" i="5"/>
  <c r="E26"/>
  <c r="R13" i="6"/>
  <c r="Q13"/>
  <c r="P13"/>
  <c r="R12"/>
  <c r="R10"/>
  <c r="Q10"/>
  <c r="Q12" s="1"/>
  <c r="P10"/>
  <c r="P12" s="1"/>
  <c r="O10"/>
  <c r="O12" s="1"/>
  <c r="N10"/>
  <c r="M10"/>
  <c r="L10"/>
  <c r="K10"/>
  <c r="J10"/>
  <c r="J13" s="1"/>
  <c r="I10"/>
  <c r="I13" s="1"/>
  <c r="S7" i="4" l="1"/>
  <c r="S10"/>
  <c r="S9"/>
  <c r="S8"/>
  <c r="T8"/>
  <c r="S11"/>
  <c r="T9"/>
  <c r="J12"/>
  <c r="T7"/>
  <c r="T11"/>
  <c r="P12"/>
  <c r="I13"/>
  <c r="T10"/>
  <c r="Q12"/>
  <c r="J13"/>
  <c r="S8" i="3"/>
  <c r="S9"/>
  <c r="S10"/>
  <c r="S11"/>
  <c r="T7"/>
  <c r="T11"/>
  <c r="I13"/>
  <c r="S7"/>
  <c r="T8"/>
  <c r="O12"/>
  <c r="T9"/>
  <c r="T10"/>
  <c r="Q12"/>
  <c r="J13"/>
  <c r="T10" i="6"/>
  <c r="J12"/>
  <c r="R8"/>
  <c r="Q8"/>
  <c r="P8"/>
  <c r="O8"/>
  <c r="N8"/>
  <c r="M8"/>
  <c r="L8"/>
  <c r="K8"/>
  <c r="J8"/>
  <c r="I8"/>
  <c r="H8"/>
  <c r="G8"/>
  <c r="F8"/>
  <c r="E8"/>
  <c r="D8"/>
  <c r="C8"/>
  <c r="B8"/>
  <c r="S12" i="4" l="1"/>
  <c r="T13"/>
  <c r="T12"/>
  <c r="S13"/>
  <c r="S13" i="3"/>
  <c r="S12"/>
  <c r="T12"/>
  <c r="T13"/>
  <c r="S12" i="6"/>
  <c r="T13"/>
  <c r="S8"/>
  <c r="T12"/>
  <c r="T8"/>
  <c r="L9"/>
  <c r="K9"/>
  <c r="J9"/>
  <c r="I9"/>
  <c r="R11"/>
  <c r="Q11"/>
  <c r="P11"/>
  <c r="T9" l="1"/>
  <c r="O11"/>
  <c r="N11"/>
  <c r="M11"/>
  <c r="L11"/>
  <c r="K11"/>
  <c r="J11"/>
  <c r="I11"/>
  <c r="H11"/>
  <c r="G11"/>
  <c r="F11"/>
  <c r="E11"/>
  <c r="D11"/>
  <c r="C11"/>
  <c r="B11"/>
  <c r="H9"/>
  <c r="G9"/>
  <c r="F9"/>
  <c r="E9"/>
  <c r="D9"/>
  <c r="C9"/>
  <c r="B9"/>
  <c r="H10"/>
  <c r="G10"/>
  <c r="F10"/>
  <c r="E10"/>
  <c r="D10"/>
  <c r="C10"/>
  <c r="B10"/>
  <c r="R7"/>
  <c r="Q7"/>
  <c r="P7"/>
  <c r="O7"/>
  <c r="N7"/>
  <c r="M7"/>
  <c r="L7"/>
  <c r="K7"/>
  <c r="J7"/>
  <c r="I7"/>
  <c r="H7"/>
  <c r="G7"/>
  <c r="F7"/>
  <c r="E7"/>
  <c r="D7"/>
  <c r="D13" s="1"/>
  <c r="T7" l="1"/>
  <c r="S13"/>
  <c r="S9"/>
  <c r="S10"/>
  <c r="S11"/>
  <c r="T11"/>
  <c r="C7"/>
  <c r="Q12" i="2"/>
  <c r="B7" i="6"/>
  <c r="S7" s="1"/>
  <c r="S26" i="5"/>
  <c r="R26"/>
  <c r="Q26"/>
  <c r="P26"/>
  <c r="O26"/>
  <c r="N26"/>
  <c r="L26"/>
  <c r="K26"/>
  <c r="J26"/>
  <c r="M23"/>
  <c r="L23"/>
  <c r="K23"/>
  <c r="J23"/>
  <c r="I26"/>
  <c r="H26"/>
  <c r="G26"/>
  <c r="D26"/>
  <c r="C26"/>
  <c r="I24"/>
  <c r="H24"/>
  <c r="D24"/>
  <c r="I23"/>
  <c r="H23"/>
  <c r="G23"/>
  <c r="F23"/>
  <c r="E23"/>
  <c r="D23"/>
  <c r="C23"/>
  <c r="S14" l="1"/>
  <c r="R14"/>
  <c r="M14"/>
  <c r="Q14" l="1"/>
  <c r="P14"/>
  <c r="O14"/>
  <c r="N14"/>
  <c r="L14"/>
  <c r="K14"/>
  <c r="J14"/>
  <c r="I14"/>
  <c r="H14"/>
  <c r="G14"/>
  <c r="F14"/>
  <c r="E14"/>
  <c r="I17"/>
  <c r="H17"/>
  <c r="G17"/>
  <c r="F17"/>
  <c r="E17"/>
  <c r="D17"/>
  <c r="D14"/>
  <c r="C17"/>
  <c r="C14"/>
  <c r="I8" l="1"/>
  <c r="H8"/>
  <c r="G8"/>
  <c r="F8"/>
  <c r="D16" i="2" l="1"/>
  <c r="E16"/>
  <c r="F16"/>
  <c r="G16"/>
  <c r="H16"/>
  <c r="I16"/>
  <c r="J16"/>
  <c r="K16"/>
  <c r="L16"/>
  <c r="M16"/>
  <c r="N16"/>
  <c r="O16"/>
  <c r="P16"/>
  <c r="Q16"/>
  <c r="B16"/>
  <c r="R7"/>
  <c r="P10"/>
  <c r="O10"/>
  <c r="N10"/>
  <c r="M10"/>
  <c r="L10"/>
  <c r="K10"/>
  <c r="J10"/>
  <c r="I10"/>
  <c r="H10"/>
  <c r="G10"/>
  <c r="F10"/>
  <c r="E10"/>
  <c r="D10"/>
  <c r="C10"/>
  <c r="B10"/>
  <c r="S10" l="1"/>
  <c r="R10"/>
  <c r="R16"/>
  <c r="N9" l="1"/>
  <c r="R9" s="1"/>
  <c r="Q9"/>
  <c r="S9"/>
  <c r="R13"/>
  <c r="S12"/>
  <c r="S11"/>
  <c r="S8"/>
  <c r="R8"/>
  <c r="S7"/>
  <c r="S6"/>
  <c r="R6"/>
  <c r="F15" s="1"/>
  <c r="N11"/>
  <c r="R11" s="1"/>
  <c r="J12"/>
  <c r="I12"/>
  <c r="L15" l="1"/>
  <c r="D15"/>
  <c r="I15"/>
  <c r="R12"/>
  <c r="O15"/>
  <c r="K15"/>
  <c r="G15"/>
  <c r="P15"/>
  <c r="H15"/>
  <c r="Q15"/>
  <c r="M15"/>
  <c r="E15"/>
  <c r="C15"/>
  <c r="N15"/>
  <c r="J15"/>
  <c r="R15" l="1"/>
  <c r="E24" i="5"/>
  <c r="O24"/>
  <c r="K24" l="1"/>
  <c r="L24"/>
  <c r="C24"/>
  <c r="M24"/>
  <c r="N24"/>
  <c r="P24"/>
  <c r="J24"/>
  <c r="Q24"/>
  <c r="R24"/>
  <c r="S24"/>
  <c r="G24" l="1"/>
  <c r="Q10" i="2"/>
  <c r="O9" i="5" l="1"/>
  <c r="Q9" l="1"/>
  <c r="I9" l="1"/>
  <c r="M9" l="1"/>
  <c r="P9" l="1"/>
  <c r="H9"/>
  <c r="E9"/>
  <c r="R9"/>
  <c r="N9"/>
  <c r="K9"/>
  <c r="J9"/>
  <c r="L9" l="1"/>
  <c r="D9"/>
  <c r="G9"/>
  <c r="S9"/>
  <c r="F9"/>
  <c r="D20" l="1"/>
  <c r="Q27" l="1"/>
  <c r="Q28" s="1"/>
  <c r="Q31" s="1"/>
  <c r="P14" i="4" s="1"/>
  <c r="O27" i="5"/>
  <c r="O28" s="1"/>
  <c r="O31" s="1"/>
  <c r="N14" i="4" s="1"/>
  <c r="F27" i="5"/>
  <c r="I27"/>
  <c r="I28" s="1"/>
  <c r="I31" s="1"/>
  <c r="H14" i="4" s="1"/>
  <c r="H27" i="5"/>
  <c r="H28" s="1"/>
  <c r="H31" s="1"/>
  <c r="G14" i="4" s="1"/>
  <c r="S27" i="5"/>
  <c r="S28" s="1"/>
  <c r="S31" s="1"/>
  <c r="R14" i="4" s="1"/>
  <c r="R27" i="5"/>
  <c r="R28" s="1"/>
  <c r="R31" s="1"/>
  <c r="Q14" i="4" s="1"/>
  <c r="G27" i="5"/>
  <c r="G28" s="1"/>
  <c r="G31" s="1"/>
  <c r="F14" i="4" s="1"/>
  <c r="J27" i="5"/>
  <c r="J28" s="1"/>
  <c r="J31" s="1"/>
  <c r="I14" i="4" s="1"/>
  <c r="M27" i="5"/>
  <c r="M28" s="1"/>
  <c r="M31" s="1"/>
  <c r="L14" i="4" s="1"/>
  <c r="C27" i="5"/>
  <c r="C28" s="1"/>
  <c r="C31" s="1"/>
  <c r="B14" i="4" s="1"/>
  <c r="E27" i="5"/>
  <c r="E28" s="1"/>
  <c r="E31" s="1"/>
  <c r="D14" i="4" s="1"/>
  <c r="L27" i="5"/>
  <c r="P27"/>
  <c r="P28" s="1"/>
  <c r="P31" s="1"/>
  <c r="O14" i="4" s="1"/>
  <c r="N27" i="5"/>
  <c r="N28" s="1"/>
  <c r="N31" s="1"/>
  <c r="M14" i="4" s="1"/>
  <c r="K27" i="5"/>
  <c r="K28" s="1"/>
  <c r="K31" s="1"/>
  <c r="J14" i="4" s="1"/>
  <c r="E16" l="1"/>
  <c r="M16"/>
  <c r="J16"/>
  <c r="K16"/>
  <c r="N16"/>
  <c r="F16"/>
  <c r="D16"/>
  <c r="G16"/>
  <c r="L16"/>
  <c r="H16"/>
  <c r="Q16"/>
  <c r="P16"/>
  <c r="R16"/>
  <c r="O16"/>
  <c r="I16"/>
  <c r="K21"/>
  <c r="I21"/>
  <c r="C21"/>
  <c r="O21"/>
  <c r="Q21"/>
  <c r="L21"/>
  <c r="H21"/>
  <c r="J21"/>
  <c r="B21"/>
  <c r="E21"/>
  <c r="D21"/>
  <c r="P21"/>
  <c r="F21"/>
  <c r="N21"/>
  <c r="M21"/>
  <c r="R21"/>
  <c r="L18"/>
  <c r="O18"/>
  <c r="M18"/>
  <c r="I18"/>
  <c r="P18"/>
  <c r="R18"/>
  <c r="Q18"/>
  <c r="N18"/>
  <c r="J18"/>
  <c r="K18"/>
  <c r="J20"/>
  <c r="E20"/>
  <c r="C20"/>
  <c r="R20"/>
  <c r="N20"/>
  <c r="L20"/>
  <c r="P20"/>
  <c r="I20"/>
  <c r="D20"/>
  <c r="O20"/>
  <c r="G20"/>
  <c r="K20"/>
  <c r="Q20"/>
  <c r="M20"/>
  <c r="H20"/>
  <c r="B20"/>
  <c r="L22"/>
  <c r="M22"/>
  <c r="K22"/>
  <c r="Q22"/>
  <c r="I22"/>
  <c r="O22"/>
  <c r="P22"/>
  <c r="J22"/>
  <c r="R22"/>
  <c r="N22"/>
  <c r="L28" i="5"/>
  <c r="D27"/>
  <c r="F28"/>
  <c r="F31" s="1"/>
  <c r="E14" i="4" s="1"/>
  <c r="L31" i="5" l="1"/>
  <c r="K14" i="4" s="1"/>
  <c r="C23"/>
  <c r="H26" s="1"/>
  <c r="M26" s="1"/>
  <c r="S22"/>
  <c r="J19"/>
  <c r="I19"/>
  <c r="P19"/>
  <c r="Q19"/>
  <c r="N19"/>
  <c r="K19"/>
  <c r="L19"/>
  <c r="M19"/>
  <c r="R19"/>
  <c r="O19"/>
  <c r="S21"/>
  <c r="S20"/>
  <c r="S18"/>
  <c r="S16"/>
  <c r="D28" i="5"/>
  <c r="N26" i="4" l="1"/>
  <c r="O26"/>
  <c r="Q26"/>
  <c r="L26"/>
  <c r="R26"/>
  <c r="P26"/>
  <c r="K26"/>
  <c r="J26"/>
  <c r="I26"/>
  <c r="S19"/>
  <c r="D31" i="5"/>
  <c r="C14" i="4" s="1"/>
  <c r="D30" i="5"/>
  <c r="C14" i="3" s="1"/>
  <c r="S26" i="4" l="1"/>
  <c r="L17"/>
  <c r="L23" s="1"/>
  <c r="L24" s="1"/>
  <c r="N17"/>
  <c r="N23" s="1"/>
  <c r="N24" s="1"/>
  <c r="P17"/>
  <c r="P23" s="1"/>
  <c r="P24" s="1"/>
  <c r="B17"/>
  <c r="J17"/>
  <c r="J23" s="1"/>
  <c r="J24" s="1"/>
  <c r="E17"/>
  <c r="E23" s="1"/>
  <c r="H28" s="1"/>
  <c r="D17"/>
  <c r="D23" s="1"/>
  <c r="H27" s="1"/>
  <c r="H17"/>
  <c r="H23" s="1"/>
  <c r="H31" s="1"/>
  <c r="M17"/>
  <c r="M23" s="1"/>
  <c r="M24" s="1"/>
  <c r="O17"/>
  <c r="O23" s="1"/>
  <c r="O24" s="1"/>
  <c r="Q17"/>
  <c r="Q23" s="1"/>
  <c r="Q24" s="1"/>
  <c r="I17"/>
  <c r="I23" s="1"/>
  <c r="I24" s="1"/>
  <c r="K17"/>
  <c r="K23" s="1"/>
  <c r="K24" s="1"/>
  <c r="R17"/>
  <c r="R23" s="1"/>
  <c r="R24" s="1"/>
  <c r="G17"/>
  <c r="G23" s="1"/>
  <c r="H30" s="1"/>
  <c r="F17"/>
  <c r="F23" s="1"/>
  <c r="H29" s="1"/>
  <c r="S14"/>
  <c r="I17" i="3"/>
  <c r="N17"/>
  <c r="O17"/>
  <c r="D17"/>
  <c r="J17"/>
  <c r="G17"/>
  <c r="B17"/>
  <c r="Q17"/>
  <c r="M17"/>
  <c r="H17"/>
  <c r="R17"/>
  <c r="L17"/>
  <c r="F17"/>
  <c r="K17"/>
  <c r="E17"/>
  <c r="P17"/>
  <c r="O7" i="5"/>
  <c r="N30" i="4" l="1"/>
  <c r="J30"/>
  <c r="L30"/>
  <c r="M30"/>
  <c r="K30"/>
  <c r="R30"/>
  <c r="O30"/>
  <c r="I30"/>
  <c r="Q30"/>
  <c r="P30"/>
  <c r="R28"/>
  <c r="P28"/>
  <c r="O28"/>
  <c r="M28"/>
  <c r="L28"/>
  <c r="K28"/>
  <c r="N28"/>
  <c r="J28"/>
  <c r="I28"/>
  <c r="Q28"/>
  <c r="R27"/>
  <c r="O27"/>
  <c r="J27"/>
  <c r="Q27"/>
  <c r="M27"/>
  <c r="K27"/>
  <c r="I27"/>
  <c r="N27"/>
  <c r="L27"/>
  <c r="P27"/>
  <c r="Q29"/>
  <c r="M29"/>
  <c r="N29"/>
  <c r="L29"/>
  <c r="R29"/>
  <c r="K29"/>
  <c r="I29"/>
  <c r="O29"/>
  <c r="P29"/>
  <c r="J29"/>
  <c r="S24"/>
  <c r="M31"/>
  <c r="P31"/>
  <c r="J31"/>
  <c r="N31"/>
  <c r="Q31"/>
  <c r="R31"/>
  <c r="O31"/>
  <c r="L31"/>
  <c r="K31"/>
  <c r="I31"/>
  <c r="S17"/>
  <c r="S23" s="1"/>
  <c r="B23"/>
  <c r="H25" s="1"/>
  <c r="S17" i="3"/>
  <c r="I7" i="5"/>
  <c r="S7"/>
  <c r="D7"/>
  <c r="N7"/>
  <c r="K7"/>
  <c r="H7"/>
  <c r="F7"/>
  <c r="P7"/>
  <c r="L7"/>
  <c r="J7"/>
  <c r="G7"/>
  <c r="Q7"/>
  <c r="E7"/>
  <c r="R7"/>
  <c r="M7"/>
  <c r="S28" i="4" l="1"/>
  <c r="S27"/>
  <c r="M25"/>
  <c r="M32" s="1"/>
  <c r="M34" s="1"/>
  <c r="M36" s="1"/>
  <c r="P25"/>
  <c r="P32" s="1"/>
  <c r="P34" s="1"/>
  <c r="P36" s="1"/>
  <c r="O25"/>
  <c r="O32" s="1"/>
  <c r="O34" s="1"/>
  <c r="O36" s="1"/>
  <c r="N25"/>
  <c r="N32" s="1"/>
  <c r="N34" s="1"/>
  <c r="N36" s="1"/>
  <c r="I25"/>
  <c r="R25"/>
  <c r="R32" s="1"/>
  <c r="R34" s="1"/>
  <c r="R36" s="1"/>
  <c r="J25"/>
  <c r="J32" s="1"/>
  <c r="J34" s="1"/>
  <c r="J36" s="1"/>
  <c r="K25"/>
  <c r="K32" s="1"/>
  <c r="K34" s="1"/>
  <c r="K36" s="1"/>
  <c r="Q25"/>
  <c r="Q32" s="1"/>
  <c r="Q34" s="1"/>
  <c r="Q36" s="1"/>
  <c r="L25"/>
  <c r="L32" s="1"/>
  <c r="L34" s="1"/>
  <c r="L36" s="1"/>
  <c r="S29"/>
  <c r="S31"/>
  <c r="S30"/>
  <c r="M10" i="5"/>
  <c r="M11" s="1"/>
  <c r="Q10"/>
  <c r="Q11" s="1"/>
  <c r="S10"/>
  <c r="S11" s="1"/>
  <c r="I10"/>
  <c r="I11" s="1"/>
  <c r="K10"/>
  <c r="K11" s="1"/>
  <c r="C10"/>
  <c r="C11" s="1"/>
  <c r="N10"/>
  <c r="N11" s="1"/>
  <c r="O10"/>
  <c r="O11" s="1"/>
  <c r="P10"/>
  <c r="P11" s="1"/>
  <c r="E10"/>
  <c r="E11" s="1"/>
  <c r="H10"/>
  <c r="H11" s="1"/>
  <c r="J10"/>
  <c r="J11" s="1"/>
  <c r="L10"/>
  <c r="R10"/>
  <c r="R11" s="1"/>
  <c r="D10"/>
  <c r="D11" s="1"/>
  <c r="D29" s="1"/>
  <c r="C14" i="6" s="1"/>
  <c r="F10" i="5"/>
  <c r="F11" s="1"/>
  <c r="G10"/>
  <c r="G11" s="1"/>
  <c r="I32" i="4" l="1"/>
  <c r="S25"/>
  <c r="N17" i="6"/>
  <c r="I17"/>
  <c r="D17"/>
  <c r="H17"/>
  <c r="Q17"/>
  <c r="R17"/>
  <c r="P17"/>
  <c r="F17"/>
  <c r="L17"/>
  <c r="O17"/>
  <c r="J17"/>
  <c r="E17"/>
  <c r="M17"/>
  <c r="G17"/>
  <c r="B17"/>
  <c r="K17"/>
  <c r="L11" i="5"/>
  <c r="P20"/>
  <c r="P30" s="1"/>
  <c r="O14" i="3" s="1"/>
  <c r="S32" i="4" l="1"/>
  <c r="I34"/>
  <c r="S17" i="6"/>
  <c r="N20" i="5"/>
  <c r="N30" s="1"/>
  <c r="M14" i="3" s="1"/>
  <c r="Q20" i="5"/>
  <c r="P29"/>
  <c r="O14" i="6" s="1"/>
  <c r="S20" i="5"/>
  <c r="C20"/>
  <c r="F20"/>
  <c r="O20"/>
  <c r="J20"/>
  <c r="I20"/>
  <c r="R20"/>
  <c r="M20"/>
  <c r="G20"/>
  <c r="H20"/>
  <c r="E20"/>
  <c r="K20"/>
  <c r="I36" i="4" l="1"/>
  <c r="S34"/>
  <c r="L20" i="5"/>
  <c r="Q30"/>
  <c r="P14" i="3" s="1"/>
  <c r="Q29" i="5"/>
  <c r="P14" i="6" s="1"/>
  <c r="S30" i="5"/>
  <c r="R14" i="3" s="1"/>
  <c r="S29" i="5"/>
  <c r="R14" i="6" s="1"/>
  <c r="N29" i="5"/>
  <c r="M14" i="6" s="1"/>
  <c r="G30" i="5"/>
  <c r="F14" i="3" s="1"/>
  <c r="G29" i="5"/>
  <c r="F14" i="6" s="1"/>
  <c r="J30" i="5"/>
  <c r="J29"/>
  <c r="I14" i="6" s="1"/>
  <c r="H30" i="5"/>
  <c r="G14" i="3" s="1"/>
  <c r="H29" i="5"/>
  <c r="G14" i="6" s="1"/>
  <c r="I30" i="5"/>
  <c r="H14" i="3" s="1"/>
  <c r="I29" i="5"/>
  <c r="H14" i="6" s="1"/>
  <c r="C30" i="5"/>
  <c r="B14" i="3" s="1"/>
  <c r="C29" i="5"/>
  <c r="B14" i="6" s="1"/>
  <c r="E30" i="5"/>
  <c r="D14" i="3" s="1"/>
  <c r="E29" i="5"/>
  <c r="D14" i="6" s="1"/>
  <c r="R30" i="5"/>
  <c r="Q14" i="3" s="1"/>
  <c r="R29" i="5"/>
  <c r="Q14" i="6" s="1"/>
  <c r="F30" i="5"/>
  <c r="E14" i="3" s="1"/>
  <c r="F29" i="5"/>
  <c r="E14" i="6" s="1"/>
  <c r="K30" i="5"/>
  <c r="J14" i="3" s="1"/>
  <c r="K29" i="5"/>
  <c r="J14" i="6" s="1"/>
  <c r="M30" i="5"/>
  <c r="L14" i="3" s="1"/>
  <c r="M29" i="5"/>
  <c r="L14" i="6" s="1"/>
  <c r="O30" i="5"/>
  <c r="O29"/>
  <c r="N14" i="6" l="1"/>
  <c r="L30" i="5"/>
  <c r="K14" i="3" s="1"/>
  <c r="N14"/>
  <c r="K19"/>
  <c r="P19"/>
  <c r="R19"/>
  <c r="I19"/>
  <c r="Q19"/>
  <c r="N19"/>
  <c r="M19"/>
  <c r="L19"/>
  <c r="O19"/>
  <c r="J19"/>
  <c r="K18"/>
  <c r="O18"/>
  <c r="J18"/>
  <c r="Q18"/>
  <c r="R18"/>
  <c r="L18"/>
  <c r="N18"/>
  <c r="I18"/>
  <c r="M18"/>
  <c r="P18"/>
  <c r="N22"/>
  <c r="I22"/>
  <c r="Q22"/>
  <c r="L22"/>
  <c r="K22"/>
  <c r="O22"/>
  <c r="R22"/>
  <c r="J22"/>
  <c r="P22"/>
  <c r="M22"/>
  <c r="I16"/>
  <c r="G16"/>
  <c r="F16"/>
  <c r="P16"/>
  <c r="Q16"/>
  <c r="H16"/>
  <c r="E16"/>
  <c r="N16"/>
  <c r="J16"/>
  <c r="R16"/>
  <c r="M16"/>
  <c r="K16"/>
  <c r="O16"/>
  <c r="L16"/>
  <c r="D16"/>
  <c r="M21"/>
  <c r="I21"/>
  <c r="H21"/>
  <c r="Q21"/>
  <c r="K21"/>
  <c r="B21"/>
  <c r="N21"/>
  <c r="L21"/>
  <c r="C21"/>
  <c r="F21"/>
  <c r="P21"/>
  <c r="R21"/>
  <c r="D21"/>
  <c r="E21"/>
  <c r="O21"/>
  <c r="J21"/>
  <c r="N20"/>
  <c r="B20"/>
  <c r="E20"/>
  <c r="O20"/>
  <c r="D20"/>
  <c r="K20"/>
  <c r="R20"/>
  <c r="G20"/>
  <c r="H20"/>
  <c r="M20"/>
  <c r="P20"/>
  <c r="C20"/>
  <c r="L20"/>
  <c r="Q20"/>
  <c r="I20"/>
  <c r="J20"/>
  <c r="G20" i="6"/>
  <c r="I20"/>
  <c r="L20"/>
  <c r="D20"/>
  <c r="P20"/>
  <c r="C20"/>
  <c r="N20"/>
  <c r="Q20"/>
  <c r="J20"/>
  <c r="B20"/>
  <c r="R20"/>
  <c r="M20"/>
  <c r="E20"/>
  <c r="K20"/>
  <c r="H20"/>
  <c r="O20"/>
  <c r="P18"/>
  <c r="O18"/>
  <c r="N18"/>
  <c r="I18"/>
  <c r="L18"/>
  <c r="J18"/>
  <c r="R18"/>
  <c r="M18"/>
  <c r="K18"/>
  <c r="Q18"/>
  <c r="E16"/>
  <c r="I16"/>
  <c r="P16"/>
  <c r="K16"/>
  <c r="M16"/>
  <c r="J16"/>
  <c r="H16"/>
  <c r="Q16"/>
  <c r="F16"/>
  <c r="O16"/>
  <c r="N16"/>
  <c r="D16"/>
  <c r="G16"/>
  <c r="L16"/>
  <c r="R16"/>
  <c r="E21"/>
  <c r="C21"/>
  <c r="D21"/>
  <c r="L21"/>
  <c r="K21"/>
  <c r="H21"/>
  <c r="I21"/>
  <c r="P21"/>
  <c r="O21"/>
  <c r="M21"/>
  <c r="F21"/>
  <c r="B21"/>
  <c r="J21"/>
  <c r="R21"/>
  <c r="N21"/>
  <c r="Q21"/>
  <c r="P19"/>
  <c r="L19"/>
  <c r="K19"/>
  <c r="Q19"/>
  <c r="I19"/>
  <c r="M19"/>
  <c r="J19"/>
  <c r="O19"/>
  <c r="N19"/>
  <c r="R19"/>
  <c r="Q22"/>
  <c r="P22"/>
  <c r="I22"/>
  <c r="N22"/>
  <c r="K22"/>
  <c r="O22"/>
  <c r="J22"/>
  <c r="R22"/>
  <c r="L22"/>
  <c r="M22"/>
  <c r="L29" i="5"/>
  <c r="K14" i="6" s="1"/>
  <c r="S14" i="3" l="1"/>
  <c r="R23"/>
  <c r="R24" s="1"/>
  <c r="S16"/>
  <c r="M23"/>
  <c r="M24" s="1"/>
  <c r="F23"/>
  <c r="H29" s="1"/>
  <c r="M29" s="1"/>
  <c r="S18"/>
  <c r="S22"/>
  <c r="D23"/>
  <c r="H27" s="1"/>
  <c r="K23"/>
  <c r="K24" s="1"/>
  <c r="H23"/>
  <c r="H31" s="1"/>
  <c r="L23"/>
  <c r="L24" s="1"/>
  <c r="G23"/>
  <c r="H30" s="1"/>
  <c r="B23"/>
  <c r="H25" s="1"/>
  <c r="S21"/>
  <c r="J23"/>
  <c r="J24" s="1"/>
  <c r="J23" i="6"/>
  <c r="J24" s="1"/>
  <c r="C23" i="3"/>
  <c r="H26" s="1"/>
  <c r="N23"/>
  <c r="N24" s="1"/>
  <c r="P23"/>
  <c r="P24" s="1"/>
  <c r="S20"/>
  <c r="E23"/>
  <c r="H28" s="1"/>
  <c r="O23"/>
  <c r="O24" s="1"/>
  <c r="Q23"/>
  <c r="Q24" s="1"/>
  <c r="I23"/>
  <c r="I24" s="1"/>
  <c r="S19"/>
  <c r="H23" i="6"/>
  <c r="H31" s="1"/>
  <c r="L31" s="1"/>
  <c r="O23"/>
  <c r="O24" s="1"/>
  <c r="C23"/>
  <c r="H26" s="1"/>
  <c r="L26" s="1"/>
  <c r="I23"/>
  <c r="I24" s="1"/>
  <c r="S22"/>
  <c r="S20"/>
  <c r="B23"/>
  <c r="H25" s="1"/>
  <c r="N23"/>
  <c r="N24" s="1"/>
  <c r="S21"/>
  <c r="M23"/>
  <c r="M24" s="1"/>
  <c r="P23"/>
  <c r="P24" s="1"/>
  <c r="S16"/>
  <c r="D23"/>
  <c r="H27" s="1"/>
  <c r="S19"/>
  <c r="R23"/>
  <c r="R24" s="1"/>
  <c r="S18"/>
  <c r="L23"/>
  <c r="L24" s="1"/>
  <c r="K23"/>
  <c r="Q23"/>
  <c r="Q24" s="1"/>
  <c r="G23"/>
  <c r="H30" s="1"/>
  <c r="F23"/>
  <c r="H29" s="1"/>
  <c r="E23"/>
  <c r="H28" s="1"/>
  <c r="M26" l="1"/>
  <c r="I31"/>
  <c r="O29" i="3"/>
  <c r="N29"/>
  <c r="R29"/>
  <c r="I29"/>
  <c r="I26" i="6"/>
  <c r="J29" i="3"/>
  <c r="Q29"/>
  <c r="R31" i="6"/>
  <c r="S23" i="3"/>
  <c r="K29"/>
  <c r="L29"/>
  <c r="J31" i="6"/>
  <c r="P29" i="3"/>
  <c r="S24"/>
  <c r="Q30"/>
  <c r="L30"/>
  <c r="N30"/>
  <c r="R30"/>
  <c r="I30"/>
  <c r="K30"/>
  <c r="J30"/>
  <c r="P30"/>
  <c r="O30"/>
  <c r="M30"/>
  <c r="M27"/>
  <c r="K27"/>
  <c r="I27"/>
  <c r="O27"/>
  <c r="P27"/>
  <c r="Q27"/>
  <c r="L27"/>
  <c r="J27"/>
  <c r="R27"/>
  <c r="N27"/>
  <c r="Q28"/>
  <c r="I28"/>
  <c r="O28"/>
  <c r="N28"/>
  <c r="M28"/>
  <c r="K28"/>
  <c r="L28"/>
  <c r="J28"/>
  <c r="P28"/>
  <c r="R28"/>
  <c r="O26"/>
  <c r="N26"/>
  <c r="Q26"/>
  <c r="M26"/>
  <c r="R26"/>
  <c r="P26"/>
  <c r="J26"/>
  <c r="L26"/>
  <c r="K26"/>
  <c r="I26"/>
  <c r="Q25"/>
  <c r="I25"/>
  <c r="P25"/>
  <c r="M25"/>
  <c r="L25"/>
  <c r="K25"/>
  <c r="J25"/>
  <c r="O25"/>
  <c r="R25"/>
  <c r="N25"/>
  <c r="J31"/>
  <c r="R31"/>
  <c r="I31"/>
  <c r="N31"/>
  <c r="M31"/>
  <c r="P31"/>
  <c r="O31"/>
  <c r="L31"/>
  <c r="K31"/>
  <c r="Q31"/>
  <c r="J26" i="6"/>
  <c r="K26"/>
  <c r="O26"/>
  <c r="R26"/>
  <c r="N26"/>
  <c r="P26"/>
  <c r="Q26"/>
  <c r="Q31"/>
  <c r="N31"/>
  <c r="O31"/>
  <c r="P31"/>
  <c r="K31"/>
  <c r="M31"/>
  <c r="P30"/>
  <c r="M30"/>
  <c r="J30"/>
  <c r="N30"/>
  <c r="K30"/>
  <c r="R30"/>
  <c r="Q30"/>
  <c r="O30"/>
  <c r="I30"/>
  <c r="L30"/>
  <c r="J27"/>
  <c r="Q27"/>
  <c r="I27"/>
  <c r="K27"/>
  <c r="P27"/>
  <c r="M27"/>
  <c r="R27"/>
  <c r="O27"/>
  <c r="N27"/>
  <c r="L27"/>
  <c r="I25"/>
  <c r="N25"/>
  <c r="L25"/>
  <c r="Q25"/>
  <c r="R25"/>
  <c r="P25"/>
  <c r="J25"/>
  <c r="M25"/>
  <c r="K25"/>
  <c r="O25"/>
  <c r="P29"/>
  <c r="R29"/>
  <c r="L29"/>
  <c r="K29"/>
  <c r="Q29"/>
  <c r="M29"/>
  <c r="N29"/>
  <c r="O29"/>
  <c r="I29"/>
  <c r="J29"/>
  <c r="K24"/>
  <c r="S24" s="1"/>
  <c r="S14"/>
  <c r="L28"/>
  <c r="R28"/>
  <c r="I28"/>
  <c r="M28"/>
  <c r="O28"/>
  <c r="J28"/>
  <c r="K28"/>
  <c r="N28"/>
  <c r="Q28"/>
  <c r="P28"/>
  <c r="S23"/>
  <c r="S29" i="3" l="1"/>
  <c r="Q32"/>
  <c r="Q34" s="1"/>
  <c r="Q36" s="1"/>
  <c r="K32"/>
  <c r="K34" s="1"/>
  <c r="K36" s="1"/>
  <c r="S26" i="6"/>
  <c r="P32" i="3"/>
  <c r="P34" s="1"/>
  <c r="P36" s="1"/>
  <c r="I32"/>
  <c r="S25"/>
  <c r="N32"/>
  <c r="N34" s="1"/>
  <c r="N36" s="1"/>
  <c r="J32"/>
  <c r="J34" s="1"/>
  <c r="J36" s="1"/>
  <c r="J32" i="6"/>
  <c r="J34" s="1"/>
  <c r="J36" s="1"/>
  <c r="S31"/>
  <c r="S31" i="3"/>
  <c r="R32"/>
  <c r="R34" s="1"/>
  <c r="R36" s="1"/>
  <c r="L32"/>
  <c r="L34" s="1"/>
  <c r="L36" s="1"/>
  <c r="S27"/>
  <c r="S30"/>
  <c r="S28"/>
  <c r="O32"/>
  <c r="O34" s="1"/>
  <c r="O36" s="1"/>
  <c r="M32"/>
  <c r="M34" s="1"/>
  <c r="M36" s="1"/>
  <c r="S26"/>
  <c r="L32" i="6"/>
  <c r="L34" s="1"/>
  <c r="L36" s="1"/>
  <c r="O32"/>
  <c r="O34" s="1"/>
  <c r="O36" s="1"/>
  <c r="P32"/>
  <c r="P34" s="1"/>
  <c r="P36" s="1"/>
  <c r="N32"/>
  <c r="N34" s="1"/>
  <c r="N36" s="1"/>
  <c r="M32"/>
  <c r="M34" s="1"/>
  <c r="M36" s="1"/>
  <c r="Q32"/>
  <c r="Q34" s="1"/>
  <c r="Q36" s="1"/>
  <c r="S25"/>
  <c r="I32"/>
  <c r="S28"/>
  <c r="S29"/>
  <c r="K32"/>
  <c r="K34" s="1"/>
  <c r="K36" s="1"/>
  <c r="R32"/>
  <c r="R34" s="1"/>
  <c r="R36" s="1"/>
  <c r="S27"/>
  <c r="S30"/>
  <c r="I34" i="3" l="1"/>
  <c r="S32"/>
  <c r="S32" i="6"/>
  <c r="I34"/>
  <c r="I36" i="3" l="1"/>
  <c r="S34"/>
  <c r="S34" i="6"/>
  <c r="I36"/>
</calcChain>
</file>

<file path=xl/sharedStrings.xml><?xml version="1.0" encoding="utf-8"?>
<sst xmlns="http://schemas.openxmlformats.org/spreadsheetml/2006/main" count="256" uniqueCount="87">
  <si>
    <t>NO</t>
  </si>
  <si>
    <t>KOMPONEN BIAYA</t>
  </si>
  <si>
    <t>R. TUNGGU</t>
  </si>
  <si>
    <t>R. ADM</t>
  </si>
  <si>
    <t>R. TU</t>
  </si>
  <si>
    <t>LAUNDRY</t>
  </si>
  <si>
    <t>DAPUR</t>
  </si>
  <si>
    <t>APOTEK</t>
  </si>
  <si>
    <t>PUSAT BIAYA UNIT PRODUKSI</t>
  </si>
  <si>
    <t>PUSAT BIAYA UNIT PENUNJANG</t>
  </si>
  <si>
    <t>UGD</t>
  </si>
  <si>
    <t>R. KANDUNGAN</t>
  </si>
  <si>
    <t>R. OPERASI</t>
  </si>
  <si>
    <t>R. BERSALIN</t>
  </si>
  <si>
    <t>R. BAYI</t>
  </si>
  <si>
    <t>K. DIREKTUR</t>
  </si>
  <si>
    <t>R. I KELAS I</t>
  </si>
  <si>
    <t>R.I KELAS II</t>
  </si>
  <si>
    <t>R. ANAK</t>
  </si>
  <si>
    <t>LAB</t>
  </si>
  <si>
    <t>A</t>
  </si>
  <si>
    <t xml:space="preserve">Biaya Tetap </t>
  </si>
  <si>
    <t>(Fixed Cost = FC)</t>
  </si>
  <si>
    <t>1.Investasi Gedung</t>
  </si>
  <si>
    <t>2. Investasi Alat Medis</t>
  </si>
  <si>
    <t>3. Investasi Alat Non Medis</t>
  </si>
  <si>
    <t>4. Investasi Kendaraan</t>
  </si>
  <si>
    <t>B</t>
  </si>
  <si>
    <t>Biaya Operasional Tetap</t>
  </si>
  <si>
    <t>(Semi Variabel Cost= SVC)</t>
  </si>
  <si>
    <t>1. Gaji Pegawai</t>
  </si>
  <si>
    <t xml:space="preserve">2. Pemeliharaan </t>
  </si>
  <si>
    <t>a. Pemeliharaan  Gedung</t>
  </si>
  <si>
    <t>b. Pemeliharaan Alat Medis</t>
  </si>
  <si>
    <t>c. Pemeliharaan  Alat Non Medis</t>
  </si>
  <si>
    <t>d. Pemeliharaan Kendaraan</t>
  </si>
  <si>
    <t>C</t>
  </si>
  <si>
    <t>Biaya Operasional Tidak Tetap</t>
  </si>
  <si>
    <t>(Variabel Cost=VC)</t>
  </si>
  <si>
    <t>1.Biaya BHP Medis</t>
  </si>
  <si>
    <t>2.Biaya BHP Non Medis</t>
  </si>
  <si>
    <t>3.Listrik</t>
  </si>
  <si>
    <t>4. Telepon</t>
  </si>
  <si>
    <t>5. Air</t>
  </si>
  <si>
    <t>Jumlah B</t>
  </si>
  <si>
    <t>Jumlah A</t>
  </si>
  <si>
    <t>Jumlah C</t>
  </si>
  <si>
    <t>Total Biaya Asli (I)= A+B+C</t>
  </si>
  <si>
    <t>Total Biaya Asli (II)= B+C</t>
  </si>
  <si>
    <t>Total Biaya Asli (III)= C</t>
  </si>
  <si>
    <t>TABEL DISTRIBUSI GANDA (DOUBLE DISTRIBUTION METHOD) UNTUK TOTAL COST = FC+ SVC+ VC</t>
  </si>
  <si>
    <t>RSB RIA KENCANA PKBI KOTA SAMARINDA TAHUN 2014</t>
  </si>
  <si>
    <t>Data Dasar Alokasi</t>
  </si>
  <si>
    <t>Denominator</t>
  </si>
  <si>
    <t>I</t>
  </si>
  <si>
    <t>II</t>
  </si>
  <si>
    <t>jumlah karyawan</t>
  </si>
  <si>
    <t>luas lantai</t>
  </si>
  <si>
    <t>Biaya Obat (Rp)</t>
  </si>
  <si>
    <t>kg pakaian</t>
  </si>
  <si>
    <t>porsi makan</t>
  </si>
  <si>
    <t>jml kunjungan</t>
  </si>
  <si>
    <t>kantor</t>
  </si>
  <si>
    <t>R. Tunggu</t>
  </si>
  <si>
    <t>Apotek</t>
  </si>
  <si>
    <t>R. Adm</t>
  </si>
  <si>
    <t>Laundry</t>
  </si>
  <si>
    <t>Dapur</t>
  </si>
  <si>
    <t>HASIL DIST I</t>
  </si>
  <si>
    <t>Biaya Asli (I)</t>
  </si>
  <si>
    <t>TABEL DISTRIBUSI GANDA (DOUBLE DISTRIBUTION METHOD) UNTUK TOTAL COST =  VC</t>
  </si>
  <si>
    <t>ATK</t>
  </si>
  <si>
    <t>R. LAYANAN KONTRASEPSI</t>
  </si>
  <si>
    <t>LABORATORIUM</t>
  </si>
  <si>
    <t>LAYANAN KONTRASEPSI</t>
  </si>
  <si>
    <t>Total Distribusi I</t>
  </si>
  <si>
    <t>TOTAL DISTRIBUSI II</t>
  </si>
  <si>
    <t>TOTAL BIAYA</t>
  </si>
  <si>
    <t>OUTPUT</t>
  </si>
  <si>
    <t>UC/TARIF</t>
  </si>
  <si>
    <t>TABEL DISTRIBUSI GANDA (DOUBLE DISTRIBUTION METHOD) UNTUK TOTAL COST = SVC+ VC</t>
  </si>
  <si>
    <t xml:space="preserve"> </t>
  </si>
  <si>
    <t>TABEL REKAPITULASI RSB RIA KENCANA PKBI KOTA SAMARINDA TAHUN 2014</t>
  </si>
  <si>
    <t>LAMPIRAN 14</t>
  </si>
  <si>
    <t>LAMPIRAN 15</t>
  </si>
  <si>
    <t>LAMPIRAN 16</t>
  </si>
  <si>
    <t>LAMPIRAN 17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</si>
</sst>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9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/>
    <xf numFmtId="41" fontId="1" fillId="0" borderId="5" xfId="1" applyFont="1" applyBorder="1" applyAlignment="1">
      <alignment horizontal="right"/>
    </xf>
    <xf numFmtId="41" fontId="1" fillId="0" borderId="6" xfId="1" applyFont="1" applyBorder="1" applyAlignment="1">
      <alignment horizontal="right"/>
    </xf>
    <xf numFmtId="41" fontId="0" fillId="0" borderId="1" xfId="0" applyNumberFormat="1" applyBorder="1" applyAlignment="1"/>
    <xf numFmtId="41" fontId="0" fillId="0" borderId="1" xfId="0" applyNumberFormat="1" applyBorder="1"/>
    <xf numFmtId="0" fontId="0" fillId="0" borderId="7" xfId="0" applyFill="1" applyBorder="1"/>
    <xf numFmtId="0" fontId="0" fillId="0" borderId="8" xfId="0" applyFill="1" applyBorder="1"/>
    <xf numFmtId="0" fontId="3" fillId="0" borderId="1" xfId="0" applyFont="1" applyBorder="1"/>
    <xf numFmtId="41" fontId="3" fillId="0" borderId="1" xfId="1" applyFont="1" applyBorder="1" applyAlignment="1"/>
    <xf numFmtId="41" fontId="3" fillId="0" borderId="9" xfId="1" applyFont="1" applyBorder="1" applyAlignment="1"/>
    <xf numFmtId="41" fontId="3" fillId="0" borderId="1" xfId="1" applyFont="1" applyBorder="1"/>
    <xf numFmtId="0" fontId="3" fillId="0" borderId="8" xfId="0" applyFont="1" applyFill="1" applyBorder="1"/>
    <xf numFmtId="0" fontId="3" fillId="0" borderId="7" xfId="0" applyFont="1" applyFill="1" applyBorder="1"/>
    <xf numFmtId="41" fontId="3" fillId="0" borderId="2" xfId="1" applyFont="1" applyBorder="1"/>
    <xf numFmtId="0" fontId="3" fillId="0" borderId="0" xfId="0" applyFont="1"/>
    <xf numFmtId="41" fontId="3" fillId="0" borderId="1" xfId="0" applyNumberFormat="1" applyFont="1" applyBorder="1"/>
    <xf numFmtId="41" fontId="3" fillId="0" borderId="0" xfId="0" applyNumberFormat="1" applyFont="1"/>
    <xf numFmtId="41" fontId="3" fillId="0" borderId="0" xfId="1" applyFont="1"/>
    <xf numFmtId="0" fontId="3" fillId="0" borderId="9" xfId="0" applyFont="1" applyBorder="1"/>
    <xf numFmtId="41" fontId="3" fillId="0" borderId="2" xfId="0" applyNumberFormat="1" applyFont="1" applyBorder="1"/>
    <xf numFmtId="41" fontId="3" fillId="2" borderId="2" xfId="0" applyNumberFormat="1" applyFont="1" applyFill="1" applyBorder="1"/>
    <xf numFmtId="0" fontId="3" fillId="0" borderId="2" xfId="0" applyFont="1" applyBorder="1"/>
    <xf numFmtId="41" fontId="3" fillId="2" borderId="1" xfId="1" applyFont="1" applyFill="1" applyBorder="1"/>
    <xf numFmtId="0" fontId="3" fillId="0" borderId="1" xfId="0" applyFont="1" applyFill="1" applyBorder="1"/>
    <xf numFmtId="41" fontId="3" fillId="0" borderId="3" xfId="1" applyFont="1" applyBorder="1" applyAlignment="1"/>
    <xf numFmtId="41" fontId="3" fillId="0" borderId="3" xfId="1" applyFont="1" applyBorder="1"/>
    <xf numFmtId="41" fontId="4" fillId="0" borderId="5" xfId="1" applyFont="1" applyBorder="1" applyAlignment="1">
      <alignment horizontal="right"/>
    </xf>
    <xf numFmtId="41" fontId="4" fillId="0" borderId="10" xfId="1" applyFont="1" applyBorder="1" applyAlignment="1">
      <alignment horizontal="right"/>
    </xf>
    <xf numFmtId="41" fontId="5" fillId="0" borderId="11" xfId="1" applyFont="1" applyBorder="1" applyAlignment="1"/>
    <xf numFmtId="41" fontId="4" fillId="0" borderId="6" xfId="1" applyFont="1" applyBorder="1" applyAlignment="1">
      <alignment horizontal="right"/>
    </xf>
    <xf numFmtId="41" fontId="5" fillId="0" borderId="5" xfId="1" applyFont="1" applyBorder="1" applyAlignment="1"/>
    <xf numFmtId="41" fontId="5" fillId="2" borderId="13" xfId="1" applyFont="1" applyFill="1" applyBorder="1"/>
    <xf numFmtId="41" fontId="3" fillId="0" borderId="14" xfId="1" applyFont="1" applyBorder="1"/>
    <xf numFmtId="41" fontId="3" fillId="0" borderId="4" xfId="1" applyFont="1" applyBorder="1" applyAlignment="1"/>
    <xf numFmtId="0" fontId="5" fillId="0" borderId="1" xfId="0" applyFont="1" applyBorder="1"/>
    <xf numFmtId="41" fontId="5" fillId="0" borderId="1" xfId="1" applyFont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left"/>
    </xf>
    <xf numFmtId="41" fontId="3" fillId="0" borderId="1" xfId="1" applyFont="1" applyBorder="1" applyAlignment="1">
      <alignment horizontal="right"/>
    </xf>
    <xf numFmtId="41" fontId="5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1" fontId="5" fillId="0" borderId="1" xfId="0" applyNumberFormat="1" applyFont="1" applyBorder="1"/>
    <xf numFmtId="0" fontId="7" fillId="0" borderId="1" xfId="0" applyFont="1" applyBorder="1"/>
    <xf numFmtId="0" fontId="7" fillId="0" borderId="1" xfId="0" applyFont="1" applyFill="1" applyBorder="1"/>
    <xf numFmtId="41" fontId="7" fillId="0" borderId="1" xfId="1" applyFont="1" applyBorder="1" applyAlignment="1"/>
    <xf numFmtId="41" fontId="7" fillId="0" borderId="1" xfId="1" applyFont="1" applyBorder="1"/>
    <xf numFmtId="41" fontId="7" fillId="0" borderId="3" xfId="1" applyFont="1" applyBorder="1"/>
    <xf numFmtId="41" fontId="8" fillId="2" borderId="13" xfId="1" applyFont="1" applyFill="1" applyBorder="1"/>
    <xf numFmtId="41" fontId="7" fillId="0" borderId="14" xfId="1" applyFont="1" applyBorder="1"/>
    <xf numFmtId="41" fontId="7" fillId="0" borderId="1" xfId="0" applyNumberFormat="1" applyFont="1" applyBorder="1"/>
    <xf numFmtId="41" fontId="7" fillId="2" borderId="1" xfId="0" applyNumberFormat="1" applyFont="1" applyFill="1" applyBorder="1"/>
    <xf numFmtId="41" fontId="0" fillId="0" borderId="0" xfId="0" applyNumberFormat="1"/>
    <xf numFmtId="0" fontId="6" fillId="0" borderId="0" xfId="0" applyFont="1"/>
    <xf numFmtId="41" fontId="3" fillId="3" borderId="1" xfId="1" applyFont="1" applyFill="1" applyBorder="1"/>
    <xf numFmtId="41" fontId="3" fillId="3" borderId="9" xfId="1" applyFont="1" applyFill="1" applyBorder="1"/>
    <xf numFmtId="41" fontId="3" fillId="3" borderId="9" xfId="0" applyNumberFormat="1" applyFont="1" applyFill="1" applyBorder="1"/>
    <xf numFmtId="41" fontId="3" fillId="3" borderId="2" xfId="0" applyNumberFormat="1" applyFont="1" applyFill="1" applyBorder="1"/>
    <xf numFmtId="41" fontId="3" fillId="3" borderId="0" xfId="0" applyNumberFormat="1" applyFont="1" applyFill="1"/>
    <xf numFmtId="41" fontId="7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COST%20RSB%20I%20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MI%20VARIABEL%20COST%20RSB%20I%20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ARIABEL%20COST%20RSB%20I%20I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dung "/>
      <sheetName val="kendaraan "/>
      <sheetName val="alat medis"/>
      <sheetName val="alat non medis"/>
      <sheetName val="inflasi 2014"/>
    </sheetNames>
    <sheetDataSet>
      <sheetData sheetId="0">
        <row r="4">
          <cell r="C4">
            <v>75</v>
          </cell>
          <cell r="I4">
            <v>6633075.2256803699</v>
          </cell>
        </row>
        <row r="5">
          <cell r="C5">
            <v>50</v>
          </cell>
          <cell r="I5">
            <v>4422050.1504535805</v>
          </cell>
        </row>
        <row r="6">
          <cell r="C6">
            <v>30</v>
          </cell>
          <cell r="I6">
            <v>2653230.0902721477</v>
          </cell>
        </row>
        <row r="7">
          <cell r="C7">
            <v>30</v>
          </cell>
          <cell r="I7">
            <v>2653230.0902721477</v>
          </cell>
        </row>
        <row r="8">
          <cell r="C8">
            <v>60</v>
          </cell>
          <cell r="I8">
            <v>5306460.1805442953</v>
          </cell>
        </row>
        <row r="9">
          <cell r="C9">
            <v>60</v>
          </cell>
          <cell r="I9">
            <v>5306460.1805442953</v>
          </cell>
        </row>
        <row r="10">
          <cell r="C10">
            <v>60</v>
          </cell>
          <cell r="I10">
            <v>5306460.1805442953</v>
          </cell>
        </row>
        <row r="11">
          <cell r="C11">
            <v>60</v>
          </cell>
          <cell r="I11">
            <v>5306460.1805442953</v>
          </cell>
        </row>
        <row r="12">
          <cell r="C12">
            <v>80</v>
          </cell>
          <cell r="I12">
            <v>7075280.2407257287</v>
          </cell>
        </row>
        <row r="13">
          <cell r="C13">
            <v>50</v>
          </cell>
          <cell r="I13">
            <v>4422050.1504535805</v>
          </cell>
        </row>
        <row r="14">
          <cell r="C14">
            <v>120</v>
          </cell>
          <cell r="I14">
            <v>10612920.361088591</v>
          </cell>
        </row>
        <row r="15">
          <cell r="C15">
            <v>10</v>
          </cell>
          <cell r="I15">
            <v>884410.03009071609</v>
          </cell>
        </row>
        <row r="16">
          <cell r="C16">
            <v>10</v>
          </cell>
          <cell r="I16">
            <v>884410.03009071609</v>
          </cell>
        </row>
        <row r="17">
          <cell r="C17">
            <v>50</v>
          </cell>
          <cell r="I17">
            <v>4422050.1504535805</v>
          </cell>
        </row>
        <row r="18">
          <cell r="C18">
            <v>15</v>
          </cell>
          <cell r="I18">
            <v>1326615.0451360738</v>
          </cell>
        </row>
        <row r="19">
          <cell r="C19">
            <v>30</v>
          </cell>
          <cell r="I19">
            <v>2653230.0902721477</v>
          </cell>
        </row>
        <row r="20">
          <cell r="C20">
            <v>10</v>
          </cell>
          <cell r="I20">
            <v>884410.03009071609</v>
          </cell>
        </row>
      </sheetData>
      <sheetData sheetId="1">
        <row r="11">
          <cell r="E11">
            <v>5412985.3225454204</v>
          </cell>
        </row>
        <row r="12">
          <cell r="E12">
            <v>1804328.4408484735</v>
          </cell>
        </row>
        <row r="13">
          <cell r="E13">
            <v>3608656.8816969469</v>
          </cell>
        </row>
        <row r="14">
          <cell r="E14">
            <v>1804328.4408484735</v>
          </cell>
        </row>
        <row r="15">
          <cell r="E15">
            <v>1804328.4408484735</v>
          </cell>
        </row>
        <row r="16">
          <cell r="E16">
            <v>1804328.4408484735</v>
          </cell>
        </row>
        <row r="17">
          <cell r="E17">
            <v>1804328.4408484735</v>
          </cell>
        </row>
        <row r="18">
          <cell r="E18">
            <v>1804328.4408484735</v>
          </cell>
        </row>
        <row r="19">
          <cell r="E19">
            <v>10825970.645090841</v>
          </cell>
        </row>
        <row r="20">
          <cell r="E20">
            <v>9021642.2042423673</v>
          </cell>
        </row>
        <row r="21">
          <cell r="E21">
            <v>0</v>
          </cell>
        </row>
        <row r="22">
          <cell r="E22">
            <v>1804328.4408484735</v>
          </cell>
        </row>
        <row r="23">
          <cell r="E23">
            <v>7217313.7633938938</v>
          </cell>
        </row>
        <row r="24">
          <cell r="E24">
            <v>0</v>
          </cell>
        </row>
        <row r="25">
          <cell r="E25">
            <v>1804328.4408484735</v>
          </cell>
        </row>
        <row r="26">
          <cell r="E26">
            <v>3608656.8816969469</v>
          </cell>
        </row>
        <row r="27">
          <cell r="E27">
            <v>3608656.8816969469</v>
          </cell>
        </row>
      </sheetData>
      <sheetData sheetId="2">
        <row r="12">
          <cell r="J12">
            <v>1923383.7777000011</v>
          </cell>
        </row>
        <row r="23">
          <cell r="J23">
            <v>816512.46490000049</v>
          </cell>
        </row>
        <row r="35">
          <cell r="J35">
            <v>1357965.926900001</v>
          </cell>
        </row>
        <row r="45">
          <cell r="J45">
            <v>697350.83000000042</v>
          </cell>
        </row>
        <row r="56">
          <cell r="J56">
            <v>26350815.322342515</v>
          </cell>
        </row>
        <row r="60">
          <cell r="J60">
            <v>292307.56500000018</v>
          </cell>
        </row>
        <row r="70">
          <cell r="J70">
            <v>7457211.6691594711</v>
          </cell>
        </row>
        <row r="118">
          <cell r="J118">
            <v>62460740.208802119</v>
          </cell>
        </row>
        <row r="153">
          <cell r="J153">
            <v>6836044.1516442616</v>
          </cell>
        </row>
        <row r="183">
          <cell r="J183">
            <v>18652014.76805564</v>
          </cell>
        </row>
      </sheetData>
      <sheetData sheetId="3">
        <row r="14">
          <cell r="J14">
            <v>5772465.1528170034</v>
          </cell>
        </row>
        <row r="27">
          <cell r="J27">
            <v>3610194.4268170018</v>
          </cell>
        </row>
        <row r="37">
          <cell r="J37">
            <v>1976793.0863046674</v>
          </cell>
        </row>
        <row r="47">
          <cell r="J47">
            <v>1615102.9766446676</v>
          </cell>
        </row>
        <row r="61">
          <cell r="J61">
            <v>6170136.2448476693</v>
          </cell>
        </row>
        <row r="79">
          <cell r="J79">
            <v>6269926.1698920028</v>
          </cell>
        </row>
        <row r="89">
          <cell r="J89">
            <v>1944834.1578893338</v>
          </cell>
        </row>
        <row r="101">
          <cell r="J101">
            <v>2899196.0190783343</v>
          </cell>
        </row>
        <row r="115">
          <cell r="J115">
            <v>16354136.480775855</v>
          </cell>
        </row>
        <row r="129">
          <cell r="J129">
            <v>7034122.5496581346</v>
          </cell>
        </row>
        <row r="135">
          <cell r="J135">
            <v>1631446.6300000006</v>
          </cell>
        </row>
        <row r="148">
          <cell r="J148">
            <v>4409669.4967600023</v>
          </cell>
        </row>
        <row r="160">
          <cell r="J160">
            <v>9869955.0840426311</v>
          </cell>
        </row>
        <row r="167">
          <cell r="J167">
            <v>1157655.8174500009</v>
          </cell>
        </row>
        <row r="178">
          <cell r="J178">
            <v>1851878.9589446678</v>
          </cell>
        </row>
        <row r="189">
          <cell r="J189">
            <v>2417306.6338556674</v>
          </cell>
        </row>
        <row r="203">
          <cell r="J203">
            <v>1437668.8589175008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ji"/>
      <sheetName val="pemeliharaan"/>
      <sheetName val="Sheet3"/>
    </sheetNames>
    <sheetDataSet>
      <sheetData sheetId="0">
        <row r="8">
          <cell r="I8">
            <v>75600000</v>
          </cell>
        </row>
        <row r="12">
          <cell r="I12">
            <v>25200000</v>
          </cell>
        </row>
        <row r="18">
          <cell r="I18">
            <v>54000000</v>
          </cell>
        </row>
        <row r="22">
          <cell r="I22">
            <v>44400000</v>
          </cell>
        </row>
        <row r="26">
          <cell r="I26">
            <v>118642500</v>
          </cell>
        </row>
        <row r="30">
          <cell r="I30">
            <v>393287790</v>
          </cell>
        </row>
        <row r="34">
          <cell r="I34">
            <v>25200000</v>
          </cell>
        </row>
        <row r="38">
          <cell r="I38">
            <v>25200000</v>
          </cell>
        </row>
        <row r="49">
          <cell r="I49">
            <v>591003474</v>
          </cell>
        </row>
        <row r="58">
          <cell r="I58">
            <v>108477600</v>
          </cell>
        </row>
        <row r="62">
          <cell r="I62">
            <v>28800000</v>
          </cell>
        </row>
        <row r="70">
          <cell r="I70">
            <v>87600000</v>
          </cell>
        </row>
        <row r="74">
          <cell r="I74">
            <v>17400000</v>
          </cell>
        </row>
        <row r="80">
          <cell r="I80">
            <v>45600000</v>
          </cell>
        </row>
        <row r="86">
          <cell r="I86">
            <v>45600000</v>
          </cell>
        </row>
      </sheetData>
      <sheetData sheetId="1">
        <row r="4">
          <cell r="E4">
            <v>13938559.21875</v>
          </cell>
        </row>
        <row r="5">
          <cell r="E5">
            <v>9292372.8125</v>
          </cell>
        </row>
        <row r="6">
          <cell r="E6">
            <v>5575423.6875</v>
          </cell>
        </row>
        <row r="7">
          <cell r="E7">
            <v>5575423.6875</v>
          </cell>
        </row>
        <row r="8">
          <cell r="E8">
            <v>11150847.375</v>
          </cell>
        </row>
        <row r="9">
          <cell r="E9">
            <v>11150847.375</v>
          </cell>
        </row>
        <row r="10">
          <cell r="E10">
            <v>11150847.375</v>
          </cell>
        </row>
        <row r="11">
          <cell r="E11">
            <v>11150847.375</v>
          </cell>
        </row>
        <row r="12">
          <cell r="E12">
            <v>14867796.5</v>
          </cell>
        </row>
        <row r="13">
          <cell r="E13">
            <v>9292372.8125</v>
          </cell>
        </row>
        <row r="14">
          <cell r="E14">
            <v>22301694.75</v>
          </cell>
        </row>
        <row r="15">
          <cell r="E15">
            <v>1858474.5625</v>
          </cell>
        </row>
        <row r="16">
          <cell r="E16">
            <v>1858474.5625</v>
          </cell>
        </row>
        <row r="17">
          <cell r="E17">
            <v>9292372.8125</v>
          </cell>
        </row>
        <row r="18">
          <cell r="E18">
            <v>2787711.84375</v>
          </cell>
        </row>
        <row r="19">
          <cell r="E19">
            <v>5575423.6875</v>
          </cell>
        </row>
        <row r="20">
          <cell r="E20">
            <v>1858474.5625</v>
          </cell>
        </row>
        <row r="25">
          <cell r="E25">
            <v>2254454.3249824122</v>
          </cell>
        </row>
        <row r="26">
          <cell r="E26">
            <v>957058.11769770086</v>
          </cell>
        </row>
        <row r="27">
          <cell r="E27">
            <v>1591711.5411773894</v>
          </cell>
        </row>
        <row r="28">
          <cell r="E28">
            <v>817385.28366063337</v>
          </cell>
        </row>
        <row r="29">
          <cell r="E29">
            <v>30886560.580908589</v>
          </cell>
        </row>
        <row r="30">
          <cell r="E30">
            <v>342622.23783927242</v>
          </cell>
        </row>
        <row r="31">
          <cell r="E31">
            <v>8740815.6888739839</v>
          </cell>
        </row>
        <row r="32">
          <cell r="E32">
            <v>73212058.632273823</v>
          </cell>
        </row>
        <row r="33">
          <cell r="E33">
            <v>8012727.0917686503</v>
          </cell>
        </row>
        <row r="34">
          <cell r="E34">
            <v>21862571.50081756</v>
          </cell>
        </row>
        <row r="39">
          <cell r="E39">
            <v>11230180.880674612</v>
          </cell>
        </row>
        <row r="40">
          <cell r="E40">
            <v>7023539.3985484689</v>
          </cell>
        </row>
        <row r="41">
          <cell r="E41">
            <v>3845799.5561973732</v>
          </cell>
        </row>
        <row r="42">
          <cell r="E42">
            <v>3142140.8511724281</v>
          </cell>
        </row>
        <row r="43">
          <cell r="E43">
            <v>12003839.651458247</v>
          </cell>
        </row>
        <row r="44">
          <cell r="E44">
            <v>12197978.356266182</v>
          </cell>
        </row>
        <row r="45">
          <cell r="E45">
            <v>3783624.29184232</v>
          </cell>
        </row>
        <row r="46">
          <cell r="E46">
            <v>5640310.4810243305</v>
          </cell>
        </row>
        <row r="47">
          <cell r="E47">
            <v>31816547.344027683</v>
          </cell>
        </row>
        <row r="48">
          <cell r="E48">
            <v>13684702.545314297</v>
          </cell>
        </row>
        <row r="49">
          <cell r="E49">
            <v>3173937.0038684499</v>
          </cell>
        </row>
        <row r="50">
          <cell r="E50">
            <v>8578897.3621506281</v>
          </cell>
        </row>
        <row r="51">
          <cell r="E51">
            <v>19201741.014208004</v>
          </cell>
        </row>
        <row r="52">
          <cell r="E52">
            <v>2252189.295795803</v>
          </cell>
        </row>
        <row r="53">
          <cell r="E53">
            <v>4702807.2103659203</v>
          </cell>
        </row>
        <row r="54">
          <cell r="E54">
            <v>2796947.38811504</v>
          </cell>
        </row>
        <row r="55">
          <cell r="E55">
            <v>3602782.3689702069</v>
          </cell>
        </row>
        <row r="60">
          <cell r="E60">
            <v>13938559.21875</v>
          </cell>
        </row>
        <row r="61">
          <cell r="E61">
            <v>4646186.40625</v>
          </cell>
        </row>
        <row r="62">
          <cell r="E62">
            <v>9292372.8125</v>
          </cell>
        </row>
        <row r="63">
          <cell r="E63">
            <v>4646186.40625</v>
          </cell>
        </row>
        <row r="64">
          <cell r="E64">
            <v>4646186.40625</v>
          </cell>
        </row>
        <row r="65">
          <cell r="E65">
            <v>4646186.40625</v>
          </cell>
        </row>
        <row r="66">
          <cell r="E66">
            <v>4646186.40625</v>
          </cell>
        </row>
        <row r="67">
          <cell r="E67">
            <v>4646186.40625</v>
          </cell>
        </row>
        <row r="68">
          <cell r="E68">
            <v>27877118.4375</v>
          </cell>
        </row>
        <row r="69">
          <cell r="E69">
            <v>23230932.03125</v>
          </cell>
        </row>
        <row r="70">
          <cell r="E70">
            <v>0</v>
          </cell>
        </row>
        <row r="71">
          <cell r="E71">
            <v>4646186.40625</v>
          </cell>
        </row>
        <row r="72">
          <cell r="E72">
            <v>18584745.625</v>
          </cell>
        </row>
        <row r="73">
          <cell r="E73">
            <v>4646186.40625</v>
          </cell>
        </row>
        <row r="74">
          <cell r="E74">
            <v>9292372.8125</v>
          </cell>
        </row>
        <row r="75">
          <cell r="E75">
            <v>9292372.8125</v>
          </cell>
        </row>
        <row r="76">
          <cell r="E76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HP Medis"/>
      <sheetName val="BHP Non Medis"/>
      <sheetName val="ListriK"/>
      <sheetName val="Telepon"/>
      <sheetName val="Air"/>
    </sheetNames>
    <sheetDataSet>
      <sheetData sheetId="0">
        <row r="20">
          <cell r="G20">
            <v>275088000</v>
          </cell>
        </row>
        <row r="39">
          <cell r="G39">
            <v>199620000</v>
          </cell>
        </row>
        <row r="50">
          <cell r="G50">
            <v>7000000</v>
          </cell>
        </row>
        <row r="67">
          <cell r="G67">
            <v>58740000</v>
          </cell>
        </row>
        <row r="85">
          <cell r="G85">
            <v>102180000</v>
          </cell>
        </row>
        <row r="95">
          <cell r="G95">
            <v>10680000</v>
          </cell>
        </row>
        <row r="107">
          <cell r="G107">
            <v>100843200</v>
          </cell>
        </row>
        <row r="112">
          <cell r="G112">
            <v>72900000</v>
          </cell>
        </row>
        <row r="128">
          <cell r="G128">
            <v>195060000</v>
          </cell>
        </row>
        <row r="147">
          <cell r="G147">
            <v>108600000</v>
          </cell>
        </row>
        <row r="166">
          <cell r="G166">
            <v>35940000</v>
          </cell>
        </row>
      </sheetData>
      <sheetData sheetId="1">
        <row r="7">
          <cell r="E7">
            <v>179892</v>
          </cell>
        </row>
        <row r="8">
          <cell r="E8">
            <v>48279892</v>
          </cell>
        </row>
        <row r="14">
          <cell r="E14">
            <v>179892</v>
          </cell>
        </row>
        <row r="15">
          <cell r="E15">
            <v>18019892</v>
          </cell>
        </row>
        <row r="21">
          <cell r="E21">
            <v>719567</v>
          </cell>
        </row>
        <row r="22">
          <cell r="E22">
            <v>1079567</v>
          </cell>
        </row>
        <row r="28">
          <cell r="E28">
            <v>719567</v>
          </cell>
        </row>
        <row r="29">
          <cell r="E29">
            <v>1079567</v>
          </cell>
        </row>
        <row r="35">
          <cell r="E35">
            <v>719567</v>
          </cell>
        </row>
        <row r="36">
          <cell r="E36">
            <v>1079567</v>
          </cell>
        </row>
        <row r="42">
          <cell r="E42">
            <v>719567</v>
          </cell>
        </row>
        <row r="43">
          <cell r="E43">
            <v>1079567</v>
          </cell>
        </row>
        <row r="49">
          <cell r="E49">
            <v>719567</v>
          </cell>
        </row>
        <row r="50">
          <cell r="E50">
            <v>899567</v>
          </cell>
        </row>
        <row r="55">
          <cell r="E55">
            <v>179892</v>
          </cell>
        </row>
        <row r="56">
          <cell r="E56">
            <v>179892</v>
          </cell>
        </row>
        <row r="61">
          <cell r="E61">
            <v>179892</v>
          </cell>
        </row>
        <row r="62">
          <cell r="E62">
            <v>179892</v>
          </cell>
        </row>
        <row r="67">
          <cell r="E67">
            <v>179892</v>
          </cell>
        </row>
        <row r="68">
          <cell r="E68">
            <v>179892</v>
          </cell>
        </row>
        <row r="73">
          <cell r="E73">
            <v>179892</v>
          </cell>
        </row>
        <row r="74">
          <cell r="E74">
            <v>179892</v>
          </cell>
        </row>
        <row r="80">
          <cell r="E80">
            <v>3597835</v>
          </cell>
        </row>
        <row r="81">
          <cell r="E81">
            <v>3777835</v>
          </cell>
        </row>
        <row r="87">
          <cell r="E87">
            <v>8994588</v>
          </cell>
        </row>
        <row r="88">
          <cell r="E88">
            <v>9354588</v>
          </cell>
        </row>
        <row r="93">
          <cell r="E93">
            <v>179892</v>
          </cell>
        </row>
        <row r="94">
          <cell r="E94">
            <v>179892</v>
          </cell>
        </row>
        <row r="100">
          <cell r="E100">
            <v>179892</v>
          </cell>
        </row>
        <row r="101">
          <cell r="E101">
            <v>7668903</v>
          </cell>
        </row>
        <row r="109">
          <cell r="E109">
            <v>179892</v>
          </cell>
        </row>
        <row r="110">
          <cell r="E110">
            <v>87444251</v>
          </cell>
        </row>
        <row r="115">
          <cell r="E115">
            <v>179892</v>
          </cell>
        </row>
        <row r="116">
          <cell r="E116">
            <v>179892</v>
          </cell>
        </row>
      </sheetData>
      <sheetData sheetId="2">
        <row r="4">
          <cell r="E4">
            <v>13964846.609336765</v>
          </cell>
        </row>
        <row r="5">
          <cell r="E5">
            <v>4654948.8697789218</v>
          </cell>
        </row>
        <row r="6">
          <cell r="E6">
            <v>3882800.9529909487</v>
          </cell>
        </row>
        <row r="7">
          <cell r="E7">
            <v>2853270.3972736513</v>
          </cell>
        </row>
        <row r="8">
          <cell r="E8">
            <v>5463865.7349853693</v>
          </cell>
        </row>
        <row r="9">
          <cell r="E9">
            <v>11185114.108900063</v>
          </cell>
        </row>
        <row r="10">
          <cell r="E10">
            <v>2779816.6784321661</v>
          </cell>
        </row>
        <row r="11">
          <cell r="E11">
            <v>808916.86520644766</v>
          </cell>
        </row>
        <row r="12">
          <cell r="E12">
            <v>13869247.34344873</v>
          </cell>
        </row>
        <row r="13">
          <cell r="E13">
            <v>4563026.4987327335</v>
          </cell>
        </row>
        <row r="14">
          <cell r="E14">
            <v>367689.48418474902</v>
          </cell>
        </row>
        <row r="15">
          <cell r="E15">
            <v>5519019.1576130809</v>
          </cell>
        </row>
        <row r="16">
          <cell r="E16">
            <v>10350458.979800681</v>
          </cell>
        </row>
        <row r="17">
          <cell r="E17">
            <v>147075.79367389958</v>
          </cell>
        </row>
        <row r="18">
          <cell r="E18">
            <v>3621741.4192197765</v>
          </cell>
        </row>
        <row r="19">
          <cell r="E19">
            <v>1665633.3633569127</v>
          </cell>
        </row>
        <row r="20">
          <cell r="E20">
            <v>1323682.1430650961</v>
          </cell>
        </row>
      </sheetData>
      <sheetData sheetId="3">
        <row r="7">
          <cell r="F7">
            <v>0</v>
          </cell>
        </row>
        <row r="8">
          <cell r="C8">
            <v>1</v>
          </cell>
        </row>
        <row r="15">
          <cell r="F15">
            <v>24148709</v>
          </cell>
        </row>
      </sheetData>
      <sheetData sheetId="4">
        <row r="4">
          <cell r="C4">
            <v>3</v>
          </cell>
          <cell r="D4">
            <v>370</v>
          </cell>
          <cell r="F4">
            <v>1186362.9602046784</v>
          </cell>
        </row>
        <row r="5">
          <cell r="C5">
            <v>1</v>
          </cell>
          <cell r="D5">
            <v>223</v>
          </cell>
          <cell r="F5">
            <v>712453.89567251469</v>
          </cell>
        </row>
        <row r="6">
          <cell r="C6">
            <v>2</v>
          </cell>
          <cell r="D6">
            <v>436</v>
          </cell>
          <cell r="F6">
            <v>1393101.8138596492</v>
          </cell>
        </row>
        <row r="7">
          <cell r="F7">
            <v>3180.5977485380122</v>
          </cell>
        </row>
        <row r="8">
          <cell r="C8">
            <v>1</v>
          </cell>
          <cell r="D8">
            <v>1920</v>
          </cell>
          <cell r="F8">
            <v>6109928.2749415217</v>
          </cell>
        </row>
        <row r="9">
          <cell r="C9">
            <v>1</v>
          </cell>
          <cell r="D9">
            <v>960</v>
          </cell>
          <cell r="F9">
            <v>3056554.4363450296</v>
          </cell>
        </row>
        <row r="10">
          <cell r="C10">
            <v>1</v>
          </cell>
          <cell r="D10">
            <v>440</v>
          </cell>
          <cell r="F10">
            <v>1402643.6071052633</v>
          </cell>
        </row>
        <row r="11">
          <cell r="C11">
            <v>1</v>
          </cell>
          <cell r="D11">
            <v>593</v>
          </cell>
          <cell r="F11">
            <v>1889275.0626315791</v>
          </cell>
        </row>
        <row r="12">
          <cell r="C12">
            <v>6</v>
          </cell>
          <cell r="D12">
            <v>534</v>
          </cell>
          <cell r="F12">
            <v>1717522.7842105264</v>
          </cell>
        </row>
        <row r="13">
          <cell r="C13">
            <v>5</v>
          </cell>
          <cell r="D13">
            <v>146</v>
          </cell>
          <cell r="F13">
            <v>480270.26002923981</v>
          </cell>
        </row>
        <row r="14">
          <cell r="F14">
            <v>0</v>
          </cell>
        </row>
        <row r="15">
          <cell r="C15">
            <v>1</v>
          </cell>
          <cell r="F15">
            <v>3180.5977485380122</v>
          </cell>
        </row>
        <row r="16">
          <cell r="C16">
            <v>4</v>
          </cell>
          <cell r="F16">
            <v>12722.390994152049</v>
          </cell>
        </row>
        <row r="17">
          <cell r="C17">
            <v>1</v>
          </cell>
          <cell r="D17">
            <v>1186</v>
          </cell>
          <cell r="F17">
            <v>3775369.5275146202</v>
          </cell>
        </row>
        <row r="18">
          <cell r="C18">
            <v>2</v>
          </cell>
          <cell r="F18">
            <v>6361.1954970760244</v>
          </cell>
        </row>
        <row r="19">
          <cell r="C19">
            <v>2</v>
          </cell>
          <cell r="F19">
            <v>6361.1954970760244</v>
          </cell>
        </row>
        <row r="20">
          <cell r="C20">
            <v>0</v>
          </cell>
          <cell r="F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workbookViewId="0">
      <selection activeCell="S20" sqref="S20"/>
    </sheetView>
  </sheetViews>
  <sheetFormatPr defaultRowHeight="15"/>
  <cols>
    <col min="1" max="1" width="6.28515625" customWidth="1"/>
    <col min="2" max="2" width="22.85546875" customWidth="1"/>
    <col min="3" max="3" width="12.5703125" customWidth="1"/>
    <col min="4" max="4" width="11.7109375" customWidth="1"/>
    <col min="5" max="5" width="10.5703125" customWidth="1"/>
    <col min="6" max="6" width="10.42578125" customWidth="1"/>
    <col min="7" max="7" width="13.140625" customWidth="1"/>
    <col min="8" max="8" width="11.42578125" customWidth="1"/>
    <col min="9" max="9" width="11.140625" customWidth="1"/>
    <col min="10" max="10" width="11.85546875" customWidth="1"/>
    <col min="11" max="11" width="12.85546875" customWidth="1"/>
    <col min="12" max="13" width="12.28515625" customWidth="1"/>
    <col min="14" max="14" width="15.5703125" customWidth="1"/>
    <col min="15" max="15" width="21.42578125" customWidth="1"/>
    <col min="16" max="16" width="10.85546875" customWidth="1"/>
    <col min="17" max="17" width="12.85546875" customWidth="1"/>
    <col min="18" max="18" width="11.7109375" customWidth="1"/>
    <col min="19" max="19" width="12.5703125" customWidth="1"/>
    <col min="20" max="20" width="14.28515625" bestFit="1" customWidth="1"/>
  </cols>
  <sheetData>
    <row r="1" spans="1:19" ht="15.75">
      <c r="A1" s="55" t="s">
        <v>83</v>
      </c>
    </row>
    <row r="2" spans="1:19" ht="15.75">
      <c r="A2" s="63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>
      <c r="A3" s="62" t="s">
        <v>0</v>
      </c>
      <c r="B3" s="62" t="s">
        <v>1</v>
      </c>
      <c r="C3" s="62" t="s">
        <v>9</v>
      </c>
      <c r="D3" s="62"/>
      <c r="E3" s="62"/>
      <c r="F3" s="62"/>
      <c r="G3" s="62"/>
      <c r="H3" s="62"/>
      <c r="I3" s="62"/>
      <c r="J3" s="62" t="s">
        <v>8</v>
      </c>
      <c r="K3" s="62"/>
      <c r="L3" s="62"/>
      <c r="M3" s="62"/>
      <c r="N3" s="62"/>
      <c r="O3" s="62"/>
      <c r="P3" s="62"/>
      <c r="Q3" s="62"/>
      <c r="R3" s="62"/>
      <c r="S3" s="62"/>
    </row>
    <row r="4" spans="1:19">
      <c r="A4" s="62"/>
      <c r="B4" s="62"/>
      <c r="C4" s="10" t="s">
        <v>15</v>
      </c>
      <c r="D4" s="10" t="s">
        <v>2</v>
      </c>
      <c r="E4" s="10" t="s">
        <v>7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16</v>
      </c>
      <c r="K4" s="10" t="s">
        <v>17</v>
      </c>
      <c r="L4" s="10" t="s">
        <v>10</v>
      </c>
      <c r="M4" s="10" t="s">
        <v>18</v>
      </c>
      <c r="N4" s="10" t="s">
        <v>11</v>
      </c>
      <c r="O4" s="10" t="s">
        <v>72</v>
      </c>
      <c r="P4" s="10" t="s">
        <v>14</v>
      </c>
      <c r="Q4" s="10" t="s">
        <v>12</v>
      </c>
      <c r="R4" s="26" t="s">
        <v>13</v>
      </c>
      <c r="S4" s="10" t="s">
        <v>73</v>
      </c>
    </row>
    <row r="5" spans="1:19">
      <c r="A5" s="43" t="s">
        <v>20</v>
      </c>
      <c r="B5" s="10" t="s">
        <v>21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>
      <c r="A6" s="43"/>
      <c r="B6" s="10" t="s">
        <v>22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>
      <c r="A7" s="43"/>
      <c r="B7" s="10" t="s">
        <v>23</v>
      </c>
      <c r="C7" s="13">
        <f>'[1]gedung '!$I$7</f>
        <v>2653230.0902721477</v>
      </c>
      <c r="D7" s="13">
        <f>'[1]gedung '!$I$14</f>
        <v>10612920.361088591</v>
      </c>
      <c r="E7" s="13">
        <f>'[1]gedung '!$I$17</f>
        <v>4422050.1504535805</v>
      </c>
      <c r="F7" s="13">
        <f>'[1]gedung '!$I$15</f>
        <v>884410.03009071609</v>
      </c>
      <c r="G7" s="13">
        <f>'[1]gedung '!$I$16</f>
        <v>884410.03009071609</v>
      </c>
      <c r="H7" s="13">
        <f>'[1]gedung '!$I$19</f>
        <v>2653230.0902721477</v>
      </c>
      <c r="I7" s="13">
        <f>'[1]gedung '!$I$20</f>
        <v>884410.03009071609</v>
      </c>
      <c r="J7" s="13">
        <f>'[1]gedung '!$I$4</f>
        <v>6633075.2256803699</v>
      </c>
      <c r="K7" s="13">
        <f>'[1]gedung '!$I$5</f>
        <v>4422050.1504535805</v>
      </c>
      <c r="L7" s="13">
        <f>'[1]gedung '!$I$6</f>
        <v>2653230.0902721477</v>
      </c>
      <c r="M7" s="13">
        <f>'[1]gedung '!$I$8</f>
        <v>5306460.1805442953</v>
      </c>
      <c r="N7" s="13">
        <f>'[1]gedung '!$I$9</f>
        <v>5306460.1805442953</v>
      </c>
      <c r="O7" s="13">
        <f>'[1]gedung '!$I$10</f>
        <v>5306460.1805442953</v>
      </c>
      <c r="P7" s="13">
        <f>'[1]gedung '!$I$11</f>
        <v>5306460.1805442953</v>
      </c>
      <c r="Q7" s="13">
        <f>'[1]gedung '!$I$12</f>
        <v>7075280.2407257287</v>
      </c>
      <c r="R7" s="13">
        <f>'[1]gedung '!$I$13</f>
        <v>4422050.1504535805</v>
      </c>
      <c r="S7" s="13">
        <f>'[1]gedung '!$I$18</f>
        <v>1326615.0451360738</v>
      </c>
    </row>
    <row r="8" spans="1:19">
      <c r="A8" s="43"/>
      <c r="B8" s="10" t="s">
        <v>24</v>
      </c>
      <c r="C8" s="13">
        <v>0</v>
      </c>
      <c r="D8" s="13">
        <v>0</v>
      </c>
      <c r="E8" s="13">
        <v>0</v>
      </c>
      <c r="F8" s="13">
        <f>0</f>
        <v>0</v>
      </c>
      <c r="G8" s="13">
        <f>0</f>
        <v>0</v>
      </c>
      <c r="H8" s="13">
        <f>0</f>
        <v>0</v>
      </c>
      <c r="I8" s="13">
        <f>0</f>
        <v>0</v>
      </c>
      <c r="J8" s="13">
        <f>'[1]alat medis'!$J$12</f>
        <v>1923383.7777000011</v>
      </c>
      <c r="K8" s="13">
        <f>'[1]alat medis'!$J$23</f>
        <v>816512.46490000049</v>
      </c>
      <c r="L8" s="13">
        <f>'[1]alat medis'!$J$35</f>
        <v>1357965.926900001</v>
      </c>
      <c r="M8" s="13">
        <f>'[1]alat medis'!$J$45</f>
        <v>697350.83000000042</v>
      </c>
      <c r="N8" s="13">
        <f>'[1]alat medis'!$J$56</f>
        <v>26350815.322342515</v>
      </c>
      <c r="O8" s="13">
        <f>'[1]alat medis'!$J$60</f>
        <v>292307.56500000018</v>
      </c>
      <c r="P8" s="13">
        <f>'[1]alat medis'!$J$70</f>
        <v>7457211.6691594711</v>
      </c>
      <c r="Q8" s="13">
        <f>'[1]alat medis'!$J$118</f>
        <v>62460740.208802119</v>
      </c>
      <c r="R8" s="13">
        <f>'[1]alat medis'!$J$153</f>
        <v>6836044.1516442616</v>
      </c>
      <c r="S8" s="13">
        <f>'[1]alat medis'!$J$183</f>
        <v>18652014.76805564</v>
      </c>
    </row>
    <row r="9" spans="1:19">
      <c r="A9" s="43"/>
      <c r="B9" s="10" t="s">
        <v>25</v>
      </c>
      <c r="C9" s="13">
        <f>'[1]alat non medis'!$J$47</f>
        <v>1615102.9766446676</v>
      </c>
      <c r="D9" s="13">
        <f>'[1]alat non medis'!$J$135</f>
        <v>1631446.6300000006</v>
      </c>
      <c r="E9" s="13">
        <f>'[1]alat non medis'!$J$178</f>
        <v>1851878.9589446678</v>
      </c>
      <c r="F9" s="13">
        <f>'[1]alat non medis'!$J$148</f>
        <v>4409669.4967600023</v>
      </c>
      <c r="G9" s="13">
        <f>'[1]alat non medis'!$J$160</f>
        <v>9869955.0840426311</v>
      </c>
      <c r="H9" s="13">
        <f>'[1]alat non medis'!$J$189</f>
        <v>2417306.6338556674</v>
      </c>
      <c r="I9" s="13">
        <f>'[1]alat non medis'!$J$203</f>
        <v>1437668.8589175008</v>
      </c>
      <c r="J9" s="13">
        <f>'[1]alat non medis'!$J$14</f>
        <v>5772465.1528170034</v>
      </c>
      <c r="K9" s="13">
        <f>'[1]alat non medis'!$J$27</f>
        <v>3610194.4268170018</v>
      </c>
      <c r="L9" s="13">
        <f>'[1]alat non medis'!$J$37</f>
        <v>1976793.0863046674</v>
      </c>
      <c r="M9" s="13">
        <f>'[1]alat non medis'!$J$61</f>
        <v>6170136.2448476693</v>
      </c>
      <c r="N9" s="13">
        <f>'[1]alat non medis'!$J$79</f>
        <v>6269926.1698920028</v>
      </c>
      <c r="O9" s="13">
        <f>'[1]alat non medis'!$J$89</f>
        <v>1944834.1578893338</v>
      </c>
      <c r="P9" s="13">
        <f>'[1]alat non medis'!$J$101</f>
        <v>2899196.0190783343</v>
      </c>
      <c r="Q9" s="13">
        <f>'[1]alat non medis'!$J$115</f>
        <v>16354136.480775855</v>
      </c>
      <c r="R9" s="13">
        <f>'[1]alat non medis'!$J$129</f>
        <v>7034122.5496581346</v>
      </c>
      <c r="S9" s="13">
        <f>'[1]alat non medis'!$J$167</f>
        <v>1157655.8174500009</v>
      </c>
    </row>
    <row r="10" spans="1:19">
      <c r="A10" s="43"/>
      <c r="B10" s="10" t="s">
        <v>26</v>
      </c>
      <c r="C10" s="13">
        <f>'[1]kendaraan '!$E$14</f>
        <v>1804328.4408484735</v>
      </c>
      <c r="D10" s="13">
        <f>'[1]kendaraan '!$E$21</f>
        <v>0</v>
      </c>
      <c r="E10" s="13">
        <f>'[1]kendaraan '!$E$24</f>
        <v>0</v>
      </c>
      <c r="F10" s="13">
        <f>'[1]kendaraan '!$E$22</f>
        <v>1804328.4408484735</v>
      </c>
      <c r="G10" s="13">
        <f>'[1]kendaraan '!$E$23</f>
        <v>7217313.7633938938</v>
      </c>
      <c r="H10" s="13">
        <f>'[1]kendaraan '!$E$26</f>
        <v>3608656.8816969469</v>
      </c>
      <c r="I10" s="13">
        <f>'[1]kendaraan '!$E$27</f>
        <v>3608656.8816969469</v>
      </c>
      <c r="J10" s="13">
        <f>'[1]kendaraan '!$E$11</f>
        <v>5412985.3225454204</v>
      </c>
      <c r="K10" s="13">
        <f>'[1]kendaraan '!$E$12</f>
        <v>1804328.4408484735</v>
      </c>
      <c r="L10" s="13">
        <f>'[1]kendaraan '!$E$13</f>
        <v>3608656.8816969469</v>
      </c>
      <c r="M10" s="13">
        <f>'[1]kendaraan '!$E$15</f>
        <v>1804328.4408484735</v>
      </c>
      <c r="N10" s="13">
        <f>'[1]kendaraan '!$E$16</f>
        <v>1804328.4408484735</v>
      </c>
      <c r="O10" s="13">
        <f>'[1]kendaraan '!$E$17</f>
        <v>1804328.4408484735</v>
      </c>
      <c r="P10" s="13">
        <f>'[1]kendaraan '!$E$18</f>
        <v>1804328.4408484735</v>
      </c>
      <c r="Q10" s="13">
        <f>'[1]kendaraan '!$E$19</f>
        <v>10825970.645090841</v>
      </c>
      <c r="R10" s="13">
        <f>'[1]kendaraan '!$E$20</f>
        <v>9021642.2042423673</v>
      </c>
      <c r="S10" s="13">
        <f>'[1]kendaraan '!$E$25</f>
        <v>1804328.4408484735</v>
      </c>
    </row>
    <row r="11" spans="1:19">
      <c r="A11" s="10"/>
      <c r="B11" s="37" t="s">
        <v>45</v>
      </c>
      <c r="C11" s="38">
        <f>SUM(C7:C10)</f>
        <v>6072661.5077652885</v>
      </c>
      <c r="D11" s="38">
        <f t="shared" ref="D11:S11" si="0">SUM(D7:D10)</f>
        <v>12244366.991088592</v>
      </c>
      <c r="E11" s="38">
        <f t="shared" si="0"/>
        <v>6273929.1093982486</v>
      </c>
      <c r="F11" s="38">
        <f t="shared" si="0"/>
        <v>7098407.9676991915</v>
      </c>
      <c r="G11" s="38">
        <f t="shared" si="0"/>
        <v>17971678.877527241</v>
      </c>
      <c r="H11" s="38">
        <f t="shared" si="0"/>
        <v>8679193.6058247611</v>
      </c>
      <c r="I11" s="38">
        <f>SUM(I7:I10)</f>
        <v>5930735.7707051635</v>
      </c>
      <c r="J11" s="38">
        <f t="shared" si="0"/>
        <v>19741909.478742793</v>
      </c>
      <c r="K11" s="38">
        <f t="shared" si="0"/>
        <v>10653085.483019056</v>
      </c>
      <c r="L11" s="38">
        <f t="shared" si="0"/>
        <v>9596645.9851737618</v>
      </c>
      <c r="M11" s="38">
        <f t="shared" si="0"/>
        <v>13978275.696240438</v>
      </c>
      <c r="N11" s="38">
        <f t="shared" si="0"/>
        <v>39731530.113627285</v>
      </c>
      <c r="O11" s="38">
        <f t="shared" si="0"/>
        <v>9347930.3442821018</v>
      </c>
      <c r="P11" s="38">
        <f t="shared" si="0"/>
        <v>17467196.309630573</v>
      </c>
      <c r="Q11" s="38">
        <f t="shared" si="0"/>
        <v>96716127.575394541</v>
      </c>
      <c r="R11" s="38">
        <f t="shared" si="0"/>
        <v>27313859.055998344</v>
      </c>
      <c r="S11" s="38">
        <f t="shared" si="0"/>
        <v>22940614.071490191</v>
      </c>
    </row>
    <row r="12" spans="1:19">
      <c r="A12" s="43" t="s">
        <v>27</v>
      </c>
      <c r="B12" s="10" t="s">
        <v>28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>
      <c r="A13" s="43"/>
      <c r="B13" s="10" t="s">
        <v>29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>
      <c r="A14" s="43"/>
      <c r="B14" s="10" t="s">
        <v>30</v>
      </c>
      <c r="C14" s="13">
        <f>[2]gaji!$I$22</f>
        <v>44400000</v>
      </c>
      <c r="D14" s="13">
        <f>0</f>
        <v>0</v>
      </c>
      <c r="E14" s="13">
        <f>0</f>
        <v>0</v>
      </c>
      <c r="F14" s="13">
        <f>[2]gaji!$I$62</f>
        <v>28800000</v>
      </c>
      <c r="G14" s="13">
        <f>[2]gaji!$I$70</f>
        <v>87600000</v>
      </c>
      <c r="H14" s="13">
        <f>[2]gaji!$I$80</f>
        <v>45600000</v>
      </c>
      <c r="I14" s="13">
        <f>[2]gaji!$I$86</f>
        <v>45600000</v>
      </c>
      <c r="J14" s="13">
        <f>[2]gaji!$I$8</f>
        <v>75600000</v>
      </c>
      <c r="K14" s="13">
        <f>[2]gaji!$I$12</f>
        <v>25200000</v>
      </c>
      <c r="L14" s="13">
        <f>[2]gaji!$I$18</f>
        <v>54000000</v>
      </c>
      <c r="M14" s="13">
        <f>[2]gaji!$I$26</f>
        <v>118642500</v>
      </c>
      <c r="N14" s="13">
        <f>[2]gaji!$I$30</f>
        <v>393287790</v>
      </c>
      <c r="O14" s="13">
        <f>[2]gaji!$I$34</f>
        <v>25200000</v>
      </c>
      <c r="P14" s="13">
        <f>[2]gaji!$I$38</f>
        <v>25200000</v>
      </c>
      <c r="Q14" s="13">
        <f>[2]gaji!$I$49</f>
        <v>591003474</v>
      </c>
      <c r="R14" s="13">
        <f>[2]gaji!$I$58</f>
        <v>108477600</v>
      </c>
      <c r="S14" s="13">
        <f>[2]gaji!$I$74</f>
        <v>17400000</v>
      </c>
    </row>
    <row r="15" spans="1:19">
      <c r="A15" s="43"/>
      <c r="B15" s="10" t="s">
        <v>31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>
      <c r="A16" s="43"/>
      <c r="B16" s="26" t="s">
        <v>32</v>
      </c>
      <c r="C16" s="13">
        <f>[2]pemeliharaan!$E$7</f>
        <v>5575423.6875</v>
      </c>
      <c r="D16" s="13">
        <f>[2]pemeliharaan!$E$14</f>
        <v>22301694.75</v>
      </c>
      <c r="E16" s="13">
        <f>[2]pemeliharaan!$E$20</f>
        <v>1858474.5625</v>
      </c>
      <c r="F16" s="13">
        <f>[2]pemeliharaan!$E$15</f>
        <v>1858474.5625</v>
      </c>
      <c r="G16" s="13">
        <f>[2]pemeliharaan!$E$16</f>
        <v>1858474.5625</v>
      </c>
      <c r="H16" s="13">
        <f>[2]pemeliharaan!$E$18</f>
        <v>2787711.84375</v>
      </c>
      <c r="I16" s="13">
        <f>[2]pemeliharaan!$E$19</f>
        <v>5575423.6875</v>
      </c>
      <c r="J16" s="18">
        <f>[2]pemeliharaan!$E$4</f>
        <v>13938559.21875</v>
      </c>
      <c r="K16" s="18">
        <f>[2]pemeliharaan!$E$5</f>
        <v>9292372.8125</v>
      </c>
      <c r="L16" s="13">
        <f>[2]pemeliharaan!$E$6</f>
        <v>5575423.6875</v>
      </c>
      <c r="M16" s="13">
        <f>[2]pemeliharaan!$E$8</f>
        <v>11150847.375</v>
      </c>
      <c r="N16" s="13">
        <f>[2]pemeliharaan!$E$9</f>
        <v>11150847.375</v>
      </c>
      <c r="O16" s="13">
        <f>[2]pemeliharaan!$E$10</f>
        <v>11150847.375</v>
      </c>
      <c r="P16" s="13">
        <f>[2]pemeliharaan!$E$11</f>
        <v>11150847.375</v>
      </c>
      <c r="Q16" s="13">
        <f>[2]pemeliharaan!$E$12</f>
        <v>14867796.5</v>
      </c>
      <c r="R16" s="13">
        <f>[2]pemeliharaan!$E$13</f>
        <v>9292372.8125</v>
      </c>
      <c r="S16" s="13">
        <f>[2]pemeliharaan!$E$17</f>
        <v>9292372.8125</v>
      </c>
    </row>
    <row r="17" spans="1:20">
      <c r="A17" s="10"/>
      <c r="B17" s="26" t="s">
        <v>33</v>
      </c>
      <c r="C17" s="13">
        <f>0</f>
        <v>0</v>
      </c>
      <c r="D17" s="13">
        <f>0</f>
        <v>0</v>
      </c>
      <c r="E17" s="13">
        <f>0</f>
        <v>0</v>
      </c>
      <c r="F17" s="13">
        <f>0</f>
        <v>0</v>
      </c>
      <c r="G17" s="13">
        <f>0</f>
        <v>0</v>
      </c>
      <c r="H17" s="13">
        <f>0</f>
        <v>0</v>
      </c>
      <c r="I17" s="13">
        <f>0</f>
        <v>0</v>
      </c>
      <c r="J17" s="13">
        <f>[2]pemeliharaan!$E$25</f>
        <v>2254454.3249824122</v>
      </c>
      <c r="K17" s="13">
        <f>[2]pemeliharaan!$E$26</f>
        <v>957058.11769770086</v>
      </c>
      <c r="L17" s="13">
        <f>[2]pemeliharaan!$E$27</f>
        <v>1591711.5411773894</v>
      </c>
      <c r="M17" s="13">
        <f>[2]pemeliharaan!$E$28</f>
        <v>817385.28366063337</v>
      </c>
      <c r="N17" s="13">
        <f>[2]pemeliharaan!$E$29</f>
        <v>30886560.580908589</v>
      </c>
      <c r="O17" s="13">
        <f>[2]pemeliharaan!$E$30</f>
        <v>342622.23783927242</v>
      </c>
      <c r="P17" s="13">
        <f>[2]pemeliharaan!$E$31</f>
        <v>8740815.6888739839</v>
      </c>
      <c r="Q17" s="13">
        <f>[2]pemeliharaan!$E$32</f>
        <v>73212058.632273823</v>
      </c>
      <c r="R17" s="13">
        <f>[2]pemeliharaan!$E$33</f>
        <v>8012727.0917686503</v>
      </c>
      <c r="S17" s="13">
        <f>[2]pemeliharaan!$E$34</f>
        <v>21862571.50081756</v>
      </c>
    </row>
    <row r="18" spans="1:20">
      <c r="A18" s="10"/>
      <c r="B18" s="26" t="s">
        <v>34</v>
      </c>
      <c r="C18" s="13">
        <f>[2]pemeliharaan!$E$42</f>
        <v>3142140.8511724281</v>
      </c>
      <c r="D18" s="13">
        <f>[2]pemeliharaan!$E$49</f>
        <v>3173937.0038684499</v>
      </c>
      <c r="E18" s="13">
        <f>[2]pemeliharaan!$E$55</f>
        <v>3602782.3689702069</v>
      </c>
      <c r="F18" s="13">
        <f>[2]pemeliharaan!$E$50</f>
        <v>8578897.3621506281</v>
      </c>
      <c r="G18" s="13">
        <f>[2]pemeliharaan!$E$51</f>
        <v>19201741.014208004</v>
      </c>
      <c r="H18" s="13">
        <f>[2]pemeliharaan!$E$53</f>
        <v>4702807.2103659203</v>
      </c>
      <c r="I18" s="13">
        <f>[2]pemeliharaan!$E$54</f>
        <v>2796947.38811504</v>
      </c>
      <c r="J18" s="13">
        <f>[2]pemeliharaan!$E$39</f>
        <v>11230180.880674612</v>
      </c>
      <c r="K18" s="18">
        <f>[2]pemeliharaan!$E$40</f>
        <v>7023539.3985484689</v>
      </c>
      <c r="L18" s="13">
        <f>[2]pemeliharaan!$E$41</f>
        <v>3845799.5561973732</v>
      </c>
      <c r="M18" s="13">
        <f>[2]pemeliharaan!$E$43</f>
        <v>12003839.651458247</v>
      </c>
      <c r="N18" s="13">
        <f>[2]pemeliharaan!$E$44</f>
        <v>12197978.356266182</v>
      </c>
      <c r="O18" s="13">
        <f>[2]pemeliharaan!$E$45</f>
        <v>3783624.29184232</v>
      </c>
      <c r="P18" s="13">
        <f>[2]pemeliharaan!$E$46</f>
        <v>5640310.4810243305</v>
      </c>
      <c r="Q18" s="13">
        <f>[2]pemeliharaan!$E$47</f>
        <v>31816547.344027683</v>
      </c>
      <c r="R18" s="13">
        <f>[2]pemeliharaan!$E$48</f>
        <v>13684702.545314297</v>
      </c>
      <c r="S18" s="13">
        <f>[2]pemeliharaan!$E$52</f>
        <v>2252189.295795803</v>
      </c>
    </row>
    <row r="19" spans="1:20">
      <c r="A19" s="10"/>
      <c r="B19" s="26" t="s">
        <v>35</v>
      </c>
      <c r="C19" s="13">
        <f>[2]pemeliharaan!$E$63</f>
        <v>4646186.40625</v>
      </c>
      <c r="D19" s="13">
        <f>[2]pemeliharaan!$E$70</f>
        <v>0</v>
      </c>
      <c r="E19" s="13">
        <f>[2]pemeliharaan!$E$76</f>
        <v>0</v>
      </c>
      <c r="F19" s="13">
        <f>[2]pemeliharaan!$E$71</f>
        <v>4646186.40625</v>
      </c>
      <c r="G19" s="13">
        <f>[2]pemeliharaan!$E$72</f>
        <v>18584745.625</v>
      </c>
      <c r="H19" s="13">
        <f>[2]pemeliharaan!$E$74</f>
        <v>9292372.8125</v>
      </c>
      <c r="I19" s="13">
        <f>[2]pemeliharaan!$E$75</f>
        <v>9292372.8125</v>
      </c>
      <c r="J19" s="13">
        <f>[2]pemeliharaan!$E$60</f>
        <v>13938559.21875</v>
      </c>
      <c r="K19" s="13">
        <f>[2]pemeliharaan!$E$61</f>
        <v>4646186.40625</v>
      </c>
      <c r="L19" s="13">
        <f>[2]pemeliharaan!$E$62</f>
        <v>9292372.8125</v>
      </c>
      <c r="M19" s="13">
        <f>[2]pemeliharaan!$E$64</f>
        <v>4646186.40625</v>
      </c>
      <c r="N19" s="13">
        <f>[2]pemeliharaan!$E$65</f>
        <v>4646186.40625</v>
      </c>
      <c r="O19" s="13">
        <f>[2]pemeliharaan!$E$66</f>
        <v>4646186.40625</v>
      </c>
      <c r="P19" s="13">
        <f>[2]pemeliharaan!$E$67</f>
        <v>4646186.40625</v>
      </c>
      <c r="Q19" s="13">
        <f>[2]pemeliharaan!$E$68</f>
        <v>27877118.4375</v>
      </c>
      <c r="R19" s="13">
        <f>[2]pemeliharaan!$E$69</f>
        <v>23230932.03125</v>
      </c>
      <c r="S19" s="13">
        <f>[2]pemeliharaan!$E$73</f>
        <v>4646186.40625</v>
      </c>
    </row>
    <row r="20" spans="1:20">
      <c r="A20" s="10"/>
      <c r="B20" s="39" t="s">
        <v>44</v>
      </c>
      <c r="C20" s="38">
        <f>SUM(C14:C19)</f>
        <v>57763750.944922425</v>
      </c>
      <c r="D20" s="38">
        <f t="shared" ref="D20:S20" si="1">SUM(D14:D19)</f>
        <v>25475631.753868449</v>
      </c>
      <c r="E20" s="38">
        <f t="shared" si="1"/>
        <v>5461256.9314702069</v>
      </c>
      <c r="F20" s="38">
        <f t="shared" si="1"/>
        <v>43883558.330900624</v>
      </c>
      <c r="G20" s="38">
        <f t="shared" si="1"/>
        <v>127244961.201708</v>
      </c>
      <c r="H20" s="38">
        <f t="shared" si="1"/>
        <v>62382891.866615921</v>
      </c>
      <c r="I20" s="38">
        <f t="shared" si="1"/>
        <v>63264743.888115041</v>
      </c>
      <c r="J20" s="38">
        <f t="shared" si="1"/>
        <v>116961753.64315702</v>
      </c>
      <c r="K20" s="38">
        <f t="shared" si="1"/>
        <v>47119156.73499617</v>
      </c>
      <c r="L20" s="38">
        <f t="shared" si="1"/>
        <v>74305307.597374767</v>
      </c>
      <c r="M20" s="38">
        <f t="shared" si="1"/>
        <v>147260758.71636888</v>
      </c>
      <c r="N20" s="38">
        <f t="shared" si="1"/>
        <v>452169362.7184248</v>
      </c>
      <c r="O20" s="38">
        <f t="shared" si="1"/>
        <v>45123280.310931593</v>
      </c>
      <c r="P20" s="38">
        <f t="shared" si="1"/>
        <v>55378159.951148316</v>
      </c>
      <c r="Q20" s="38">
        <f t="shared" si="1"/>
        <v>738776994.91380143</v>
      </c>
      <c r="R20" s="38">
        <f t="shared" si="1"/>
        <v>162698334.48083293</v>
      </c>
      <c r="S20" s="38">
        <f t="shared" si="1"/>
        <v>55453320.015363365</v>
      </c>
    </row>
    <row r="21" spans="1:20">
      <c r="A21" s="10" t="s">
        <v>36</v>
      </c>
      <c r="B21" s="26" t="s">
        <v>37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20">
      <c r="A22" s="10"/>
      <c r="B22" s="26" t="s">
        <v>38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20">
      <c r="A23" s="10"/>
      <c r="B23" s="26" t="s">
        <v>39</v>
      </c>
      <c r="C23" s="13">
        <f>0</f>
        <v>0</v>
      </c>
      <c r="D23" s="13">
        <f>0</f>
        <v>0</v>
      </c>
      <c r="E23" s="13">
        <f>0</f>
        <v>0</v>
      </c>
      <c r="F23" s="13">
        <f>0</f>
        <v>0</v>
      </c>
      <c r="G23" s="13">
        <f>0</f>
        <v>0</v>
      </c>
      <c r="H23" s="13">
        <f>0</f>
        <v>0</v>
      </c>
      <c r="I23" s="13">
        <f>0</f>
        <v>0</v>
      </c>
      <c r="J23" s="13">
        <f>'[3]BHP Medis'!$G$20</f>
        <v>275088000</v>
      </c>
      <c r="K23" s="13">
        <f>'[3]BHP Medis'!$G$39</f>
        <v>199620000</v>
      </c>
      <c r="L23" s="13">
        <f>'[3]BHP Medis'!$G$50</f>
        <v>7000000</v>
      </c>
      <c r="M23" s="13">
        <f>'[3]BHP Medis'!$G$67</f>
        <v>58740000</v>
      </c>
      <c r="N23" s="13">
        <f>'[3]BHP Medis'!$G$85</f>
        <v>102180000</v>
      </c>
      <c r="O23" s="13">
        <f>'[3]BHP Medis'!$G$95</f>
        <v>10680000</v>
      </c>
      <c r="P23" s="13">
        <f>'[3]BHP Medis'!$G$107</f>
        <v>100843200</v>
      </c>
      <c r="Q23" s="13">
        <f>'[3]BHP Medis'!$G$128</f>
        <v>195060000</v>
      </c>
      <c r="R23" s="13">
        <f>'[3]BHP Medis'!$G$147</f>
        <v>108600000</v>
      </c>
      <c r="S23" s="13">
        <f>'[3]BHP Medis'!$G$166</f>
        <v>35940000</v>
      </c>
    </row>
    <row r="24" spans="1:20">
      <c r="A24" s="10"/>
      <c r="B24" s="26" t="s">
        <v>40</v>
      </c>
      <c r="C24" s="13">
        <f>'[3]BHP Non Medis'!$E$29</f>
        <v>1079567</v>
      </c>
      <c r="D24" s="13">
        <f>'[3]BHP Non Medis'!$E$74</f>
        <v>179892</v>
      </c>
      <c r="E24" s="13">
        <f>'[3]BHP Non Medis'!$E$116</f>
        <v>179892</v>
      </c>
      <c r="F24" s="13">
        <f>'[3]BHP Non Medis'!$E$81</f>
        <v>3777835</v>
      </c>
      <c r="G24" s="13">
        <f>'[3]BHP Non Medis'!$E$88</f>
        <v>9354588</v>
      </c>
      <c r="H24" s="13">
        <f>'[3]BHP Non Medis'!$E$101</f>
        <v>7668903</v>
      </c>
      <c r="I24" s="13">
        <f>'[3]BHP Non Medis'!$E$110</f>
        <v>87444251</v>
      </c>
      <c r="J24" s="13">
        <f>'[3]BHP Non Medis'!$E$8</f>
        <v>48279892</v>
      </c>
      <c r="K24" s="13">
        <f>'[3]BHP Non Medis'!$E$15</f>
        <v>18019892</v>
      </c>
      <c r="L24" s="13">
        <f>'[3]BHP Non Medis'!$E$22</f>
        <v>1079567</v>
      </c>
      <c r="M24" s="13">
        <f>'[3]BHP Non Medis'!$E$36</f>
        <v>1079567</v>
      </c>
      <c r="N24" s="13">
        <f>'[3]BHP Non Medis'!$E$43</f>
        <v>1079567</v>
      </c>
      <c r="O24" s="13">
        <f>'[3]BHP Non Medis'!$E$50</f>
        <v>899567</v>
      </c>
      <c r="P24" s="13">
        <f>'[3]BHP Non Medis'!$E$56</f>
        <v>179892</v>
      </c>
      <c r="Q24" s="13">
        <f>'[3]BHP Non Medis'!$E$62</f>
        <v>179892</v>
      </c>
      <c r="R24" s="13">
        <f>'[3]BHP Non Medis'!$E$68</f>
        <v>179892</v>
      </c>
      <c r="S24" s="13">
        <f>'[3]BHP Non Medis'!$E$94</f>
        <v>179892</v>
      </c>
    </row>
    <row r="25" spans="1:20">
      <c r="A25" s="10"/>
      <c r="B25" s="40" t="s">
        <v>41</v>
      </c>
      <c r="C25" s="13">
        <f>[3]ListriK!$E$7</f>
        <v>2853270.3972736513</v>
      </c>
      <c r="D25" s="13">
        <f>[3]ListriK!$E$14</f>
        <v>367689.48418474902</v>
      </c>
      <c r="E25" s="13">
        <f>[3]ListriK!$E$20</f>
        <v>1323682.1430650961</v>
      </c>
      <c r="F25" s="13">
        <f>[3]ListriK!$E$15</f>
        <v>5519019.1576130809</v>
      </c>
      <c r="G25" s="13">
        <f>[3]ListriK!$E$16</f>
        <v>10350458.979800681</v>
      </c>
      <c r="H25" s="13">
        <f>[3]ListriK!$E$18</f>
        <v>3621741.4192197765</v>
      </c>
      <c r="I25" s="13">
        <f>[3]ListriK!$E$19</f>
        <v>1665633.3633569127</v>
      </c>
      <c r="J25" s="18">
        <f>[3]ListriK!$E$4</f>
        <v>13964846.609336765</v>
      </c>
      <c r="K25" s="18">
        <f>[3]ListriK!$E$5</f>
        <v>4654948.8697789218</v>
      </c>
      <c r="L25" s="18">
        <f>[3]ListriK!$E$6</f>
        <v>3882800.9529909487</v>
      </c>
      <c r="M25" s="18">
        <f>[3]ListriK!$E$8</f>
        <v>5463865.7349853693</v>
      </c>
      <c r="N25" s="18">
        <f>[3]ListriK!$E$9</f>
        <v>11185114.108900063</v>
      </c>
      <c r="O25" s="18">
        <f>[3]ListriK!$E$10</f>
        <v>2779816.6784321661</v>
      </c>
      <c r="P25" s="18">
        <f>[3]ListriK!$E$11</f>
        <v>808916.86520644766</v>
      </c>
      <c r="Q25" s="18">
        <f>[3]ListriK!$E$12</f>
        <v>13869247.34344873</v>
      </c>
      <c r="R25" s="18">
        <f>[3]ListriK!$E$13</f>
        <v>4563026.4987327335</v>
      </c>
      <c r="S25" s="18">
        <f>[3]ListriK!$E$17</f>
        <v>147075.79367389958</v>
      </c>
    </row>
    <row r="26" spans="1:20">
      <c r="A26" s="10"/>
      <c r="B26" s="40" t="s">
        <v>42</v>
      </c>
      <c r="C26" s="13">
        <f>0</f>
        <v>0</v>
      </c>
      <c r="D26" s="13">
        <f>0</f>
        <v>0</v>
      </c>
      <c r="E26" s="13">
        <f>0</f>
        <v>0</v>
      </c>
      <c r="F26" s="13">
        <f>[3]Telepon!$F$15</f>
        <v>24148709</v>
      </c>
      <c r="G26" s="13">
        <f>0</f>
        <v>0</v>
      </c>
      <c r="H26" s="13">
        <f>0</f>
        <v>0</v>
      </c>
      <c r="I26" s="13">
        <f>0</f>
        <v>0</v>
      </c>
      <c r="J26" s="13">
        <f>0</f>
        <v>0</v>
      </c>
      <c r="K26" s="13">
        <f>0</f>
        <v>0</v>
      </c>
      <c r="L26" s="13">
        <f>0</f>
        <v>0</v>
      </c>
      <c r="M26" s="13">
        <f>0</f>
        <v>0</v>
      </c>
      <c r="N26" s="13">
        <f>0</f>
        <v>0</v>
      </c>
      <c r="O26" s="13">
        <f>0</f>
        <v>0</v>
      </c>
      <c r="P26" s="13">
        <f>0</f>
        <v>0</v>
      </c>
      <c r="Q26" s="13">
        <f>0</f>
        <v>0</v>
      </c>
      <c r="R26" s="13">
        <f>0</f>
        <v>0</v>
      </c>
      <c r="S26" s="13">
        <f>0</f>
        <v>0</v>
      </c>
    </row>
    <row r="27" spans="1:20">
      <c r="A27" s="10"/>
      <c r="B27" s="40" t="s">
        <v>43</v>
      </c>
      <c r="C27" s="41">
        <f>[3]Air!$F$7</f>
        <v>3180.5977485380122</v>
      </c>
      <c r="D27" s="41">
        <f>[3]Air!$F$14</f>
        <v>0</v>
      </c>
      <c r="E27" s="41">
        <f>[3]Air!$F$20</f>
        <v>0</v>
      </c>
      <c r="F27" s="41">
        <f>[3]Air!$F$15</f>
        <v>3180.5977485380122</v>
      </c>
      <c r="G27" s="41">
        <f>[3]Air!$F$16</f>
        <v>12722.390994152049</v>
      </c>
      <c r="H27" s="41">
        <f>[3]Air!$F$18</f>
        <v>6361.1954970760244</v>
      </c>
      <c r="I27" s="41">
        <f>[3]Air!$F$19</f>
        <v>6361.1954970760244</v>
      </c>
      <c r="J27" s="41">
        <f>[3]Air!$F$4</f>
        <v>1186362.9602046784</v>
      </c>
      <c r="K27" s="41">
        <f>[3]Air!$F$5</f>
        <v>712453.89567251469</v>
      </c>
      <c r="L27" s="41">
        <f>[3]Air!$F$6</f>
        <v>1393101.8138596492</v>
      </c>
      <c r="M27" s="41">
        <f>[3]Air!$F$8</f>
        <v>6109928.2749415217</v>
      </c>
      <c r="N27" s="41">
        <f>[3]Air!$F$9</f>
        <v>3056554.4363450296</v>
      </c>
      <c r="O27" s="41">
        <f>[3]Air!$F$10</f>
        <v>1402643.6071052633</v>
      </c>
      <c r="P27" s="41">
        <f>[3]Air!$F$11</f>
        <v>1889275.0626315791</v>
      </c>
      <c r="Q27" s="41">
        <f>[3]Air!$F$12</f>
        <v>1717522.7842105264</v>
      </c>
      <c r="R27" s="41">
        <f>[3]Air!$F$13</f>
        <v>480270.26002923981</v>
      </c>
      <c r="S27" s="41">
        <f>[3]Air!$F$17</f>
        <v>3775369.5275146202</v>
      </c>
    </row>
    <row r="28" spans="1:20">
      <c r="A28" s="10"/>
      <c r="B28" s="39" t="s">
        <v>46</v>
      </c>
      <c r="C28" s="42">
        <f t="shared" ref="C28:S28" si="2">SUM(C23:C27)</f>
        <v>3936017.9950221893</v>
      </c>
      <c r="D28" s="42">
        <f t="shared" si="2"/>
        <v>547581.48418474896</v>
      </c>
      <c r="E28" s="42">
        <f t="shared" si="2"/>
        <v>1503574.1430650961</v>
      </c>
      <c r="F28" s="42">
        <f t="shared" si="2"/>
        <v>33448743.755361617</v>
      </c>
      <c r="G28" s="42">
        <f t="shared" si="2"/>
        <v>19717769.370794829</v>
      </c>
      <c r="H28" s="42">
        <f t="shared" si="2"/>
        <v>11297005.614716852</v>
      </c>
      <c r="I28" s="42">
        <f t="shared" si="2"/>
        <v>89116245.558853999</v>
      </c>
      <c r="J28" s="42">
        <f t="shared" si="2"/>
        <v>338519101.56954145</v>
      </c>
      <c r="K28" s="42">
        <f t="shared" si="2"/>
        <v>223007294.76545143</v>
      </c>
      <c r="L28" s="42">
        <f t="shared" si="2"/>
        <v>13355469.766850598</v>
      </c>
      <c r="M28" s="42">
        <f t="shared" si="2"/>
        <v>71393361.009926885</v>
      </c>
      <c r="N28" s="42">
        <f t="shared" si="2"/>
        <v>117501235.5452451</v>
      </c>
      <c r="O28" s="42">
        <f t="shared" si="2"/>
        <v>15762027.285537429</v>
      </c>
      <c r="P28" s="42">
        <f t="shared" si="2"/>
        <v>103721283.92783803</v>
      </c>
      <c r="Q28" s="42">
        <f t="shared" si="2"/>
        <v>210826662.12765926</v>
      </c>
      <c r="R28" s="42">
        <f t="shared" si="2"/>
        <v>113823188.75876197</v>
      </c>
      <c r="S28" s="42">
        <f t="shared" si="2"/>
        <v>40042337.321188524</v>
      </c>
    </row>
    <row r="29" spans="1:20">
      <c r="A29" s="10"/>
      <c r="B29" s="39" t="s">
        <v>47</v>
      </c>
      <c r="C29" s="42">
        <f t="shared" ref="C29:S29" si="3">C11+C20+C28</f>
        <v>67772430.447709903</v>
      </c>
      <c r="D29" s="42">
        <f t="shared" si="3"/>
        <v>38267580.229141794</v>
      </c>
      <c r="E29" s="42">
        <f t="shared" si="3"/>
        <v>13238760.183933552</v>
      </c>
      <c r="F29" s="42">
        <f t="shared" si="3"/>
        <v>84430710.053961426</v>
      </c>
      <c r="G29" s="42">
        <f t="shared" si="3"/>
        <v>164934409.45003009</v>
      </c>
      <c r="H29" s="42">
        <f t="shared" si="3"/>
        <v>82359091.087157547</v>
      </c>
      <c r="I29" s="42">
        <f t="shared" si="3"/>
        <v>158311725.2176742</v>
      </c>
      <c r="J29" s="42">
        <f t="shared" si="3"/>
        <v>475222764.6914413</v>
      </c>
      <c r="K29" s="42">
        <f t="shared" si="3"/>
        <v>280779536.98346663</v>
      </c>
      <c r="L29" s="42">
        <f t="shared" si="3"/>
        <v>97257423.34939912</v>
      </c>
      <c r="M29" s="44">
        <f t="shared" si="3"/>
        <v>232632395.42253619</v>
      </c>
      <c r="N29" s="42">
        <f t="shared" si="3"/>
        <v>609402128.37729716</v>
      </c>
      <c r="O29" s="42">
        <f t="shared" si="3"/>
        <v>70233237.940751135</v>
      </c>
      <c r="P29" s="42">
        <f t="shared" si="3"/>
        <v>176566640.18861693</v>
      </c>
      <c r="Q29" s="42">
        <f t="shared" si="3"/>
        <v>1046319784.6168551</v>
      </c>
      <c r="R29" s="42">
        <f t="shared" si="3"/>
        <v>303835382.29559326</v>
      </c>
      <c r="S29" s="42">
        <f t="shared" si="3"/>
        <v>118436271.40804209</v>
      </c>
      <c r="T29" s="54"/>
    </row>
    <row r="30" spans="1:20">
      <c r="A30" s="10"/>
      <c r="B30" s="39" t="s">
        <v>48</v>
      </c>
      <c r="C30" s="42">
        <f>C20+C28</f>
        <v>61699768.939944617</v>
      </c>
      <c r="D30" s="42">
        <f t="shared" ref="D30:S30" si="4">D20+D28</f>
        <v>26023213.238053199</v>
      </c>
      <c r="E30" s="42">
        <f t="shared" si="4"/>
        <v>6964831.0745353028</v>
      </c>
      <c r="F30" s="42">
        <f t="shared" si="4"/>
        <v>77332302.086262241</v>
      </c>
      <c r="G30" s="42">
        <f t="shared" si="4"/>
        <v>146962730.57250282</v>
      </c>
      <c r="H30" s="42">
        <f t="shared" si="4"/>
        <v>73679897.481332779</v>
      </c>
      <c r="I30" s="42">
        <f t="shared" si="4"/>
        <v>152380989.44696903</v>
      </c>
      <c r="J30" s="42">
        <f t="shared" si="4"/>
        <v>455480855.21269846</v>
      </c>
      <c r="K30" s="42">
        <f t="shared" si="4"/>
        <v>270126451.50044763</v>
      </c>
      <c r="L30" s="42">
        <f t="shared" si="4"/>
        <v>87660777.364225358</v>
      </c>
      <c r="M30" s="42">
        <f t="shared" si="4"/>
        <v>218654119.72629577</v>
      </c>
      <c r="N30" s="42">
        <f t="shared" si="4"/>
        <v>569670598.26366985</v>
      </c>
      <c r="O30" s="42">
        <f t="shared" si="4"/>
        <v>60885307.596469022</v>
      </c>
      <c r="P30" s="42">
        <f t="shared" si="4"/>
        <v>159099443.87898636</v>
      </c>
      <c r="Q30" s="42">
        <f t="shared" si="4"/>
        <v>949603657.04146075</v>
      </c>
      <c r="R30" s="42">
        <f t="shared" si="4"/>
        <v>276521523.23959494</v>
      </c>
      <c r="S30" s="42">
        <f t="shared" si="4"/>
        <v>95495657.33655189</v>
      </c>
    </row>
    <row r="31" spans="1:20">
      <c r="A31" s="10"/>
      <c r="B31" s="39" t="s">
        <v>49</v>
      </c>
      <c r="C31" s="42">
        <f>C28</f>
        <v>3936017.9950221893</v>
      </c>
      <c r="D31" s="42">
        <f t="shared" ref="D31:S31" si="5">D28</f>
        <v>547581.48418474896</v>
      </c>
      <c r="E31" s="42">
        <f t="shared" si="5"/>
        <v>1503574.1430650961</v>
      </c>
      <c r="F31" s="42">
        <f t="shared" si="5"/>
        <v>33448743.755361617</v>
      </c>
      <c r="G31" s="42">
        <f t="shared" si="5"/>
        <v>19717769.370794829</v>
      </c>
      <c r="H31" s="42">
        <f t="shared" si="5"/>
        <v>11297005.614716852</v>
      </c>
      <c r="I31" s="42">
        <f t="shared" si="5"/>
        <v>89116245.558853999</v>
      </c>
      <c r="J31" s="42">
        <f t="shared" si="5"/>
        <v>338519101.56954145</v>
      </c>
      <c r="K31" s="42">
        <f t="shared" si="5"/>
        <v>223007294.76545143</v>
      </c>
      <c r="L31" s="42">
        <f t="shared" si="5"/>
        <v>13355469.766850598</v>
      </c>
      <c r="M31" s="42">
        <f t="shared" si="5"/>
        <v>71393361.009926885</v>
      </c>
      <c r="N31" s="42">
        <f t="shared" si="5"/>
        <v>117501235.5452451</v>
      </c>
      <c r="O31" s="42">
        <f t="shared" si="5"/>
        <v>15762027.285537429</v>
      </c>
      <c r="P31" s="42">
        <f t="shared" si="5"/>
        <v>103721283.92783803</v>
      </c>
      <c r="Q31" s="42">
        <f t="shared" si="5"/>
        <v>210826662.12765926</v>
      </c>
      <c r="R31" s="42">
        <f t="shared" si="5"/>
        <v>113823188.75876197</v>
      </c>
      <c r="S31" s="42">
        <f t="shared" si="5"/>
        <v>40042337.321188524</v>
      </c>
    </row>
  </sheetData>
  <mergeCells count="5">
    <mergeCell ref="A3:A4"/>
    <mergeCell ref="B3:B4"/>
    <mergeCell ref="C3:I3"/>
    <mergeCell ref="J3:S3"/>
    <mergeCell ref="A2:S2"/>
  </mergeCells>
  <printOptions horizontalCentered="1"/>
  <pageMargins left="0" right="0" top="0.74803149606299213" bottom="0.74803149606299213" header="0.31496062992125984" footer="0.31496062992125984"/>
  <pageSetup paperSize="9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2"/>
  <sheetViews>
    <sheetView topLeftCell="L1" zoomScale="91" zoomScaleNormal="91" workbookViewId="0">
      <selection activeCell="S17" sqref="S17"/>
    </sheetView>
  </sheetViews>
  <sheetFormatPr defaultRowHeight="15"/>
  <cols>
    <col min="1" max="1" width="17.85546875" customWidth="1"/>
    <col min="2" max="2" width="13.7109375" bestFit="1" customWidth="1"/>
    <col min="3" max="3" width="13.42578125" customWidth="1"/>
    <col min="4" max="4" width="14.85546875" customWidth="1"/>
    <col min="5" max="5" width="15" customWidth="1"/>
    <col min="6" max="6" width="14.140625" customWidth="1"/>
    <col min="7" max="7" width="15.140625" customWidth="1"/>
    <col min="8" max="8" width="13.7109375" customWidth="1"/>
    <col min="9" max="9" width="16.42578125" customWidth="1"/>
    <col min="10" max="10" width="16" customWidth="1"/>
    <col min="11" max="11" width="16.28515625" customWidth="1"/>
    <col min="12" max="12" width="17" customWidth="1"/>
    <col min="13" max="13" width="15.28515625" customWidth="1"/>
    <col min="14" max="14" width="16.85546875" customWidth="1"/>
    <col min="15" max="15" width="17.5703125" customWidth="1"/>
    <col min="16" max="16" width="14.28515625" customWidth="1"/>
    <col min="17" max="17" width="13.42578125" customWidth="1"/>
    <col min="18" max="18" width="13.7109375" bestFit="1" customWidth="1"/>
    <col min="19" max="19" width="11.42578125" customWidth="1"/>
  </cols>
  <sheetData>
    <row r="1" spans="1:19">
      <c r="A1" t="s">
        <v>50</v>
      </c>
    </row>
    <row r="2" spans="1:19">
      <c r="A2" t="s">
        <v>51</v>
      </c>
    </row>
    <row r="4" spans="1:19">
      <c r="A4" s="65" t="s">
        <v>52</v>
      </c>
      <c r="B4" s="65" t="s">
        <v>9</v>
      </c>
      <c r="C4" s="65"/>
      <c r="D4" s="65"/>
      <c r="E4" s="65"/>
      <c r="F4" s="65"/>
      <c r="G4" s="65"/>
      <c r="H4" s="65"/>
      <c r="I4" s="65" t="s">
        <v>8</v>
      </c>
      <c r="J4" s="65"/>
      <c r="K4" s="65"/>
      <c r="L4" s="65"/>
      <c r="M4" s="65"/>
      <c r="N4" s="65"/>
      <c r="O4" s="65"/>
      <c r="P4" s="65"/>
      <c r="Q4" s="65"/>
      <c r="R4" s="65" t="s">
        <v>53</v>
      </c>
      <c r="S4" s="65"/>
    </row>
    <row r="5" spans="1:19">
      <c r="A5" s="65"/>
      <c r="B5" s="1" t="s">
        <v>15</v>
      </c>
      <c r="C5" s="1" t="s">
        <v>2</v>
      </c>
      <c r="D5" s="1" t="s">
        <v>7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16</v>
      </c>
      <c r="J5" s="1" t="s">
        <v>17</v>
      </c>
      <c r="K5" s="1" t="s">
        <v>18</v>
      </c>
      <c r="L5" s="1" t="s">
        <v>11</v>
      </c>
      <c r="M5" s="1" t="s">
        <v>10</v>
      </c>
      <c r="N5" s="1" t="s">
        <v>12</v>
      </c>
      <c r="O5" s="1" t="s">
        <v>13</v>
      </c>
      <c r="P5" s="1" t="s">
        <v>14</v>
      </c>
      <c r="Q5" s="1" t="s">
        <v>19</v>
      </c>
      <c r="R5" s="2" t="s">
        <v>54</v>
      </c>
      <c r="S5" s="2" t="s">
        <v>55</v>
      </c>
    </row>
    <row r="6" spans="1:19">
      <c r="A6" s="1" t="s">
        <v>56</v>
      </c>
      <c r="B6" s="3">
        <v>1</v>
      </c>
      <c r="C6" s="3"/>
      <c r="D6" s="3">
        <v>2</v>
      </c>
      <c r="E6" s="3">
        <v>2</v>
      </c>
      <c r="F6" s="3">
        <v>4</v>
      </c>
      <c r="G6" s="3">
        <v>2</v>
      </c>
      <c r="H6" s="3">
        <v>2</v>
      </c>
      <c r="I6" s="3">
        <v>3</v>
      </c>
      <c r="J6" s="3">
        <v>1</v>
      </c>
      <c r="K6" s="3">
        <v>1</v>
      </c>
      <c r="L6" s="3">
        <v>1</v>
      </c>
      <c r="M6" s="3">
        <v>2</v>
      </c>
      <c r="N6" s="3">
        <v>6</v>
      </c>
      <c r="O6" s="3">
        <v>5</v>
      </c>
      <c r="P6" s="3">
        <v>1</v>
      </c>
      <c r="Q6" s="3">
        <v>1</v>
      </c>
      <c r="R6" s="1">
        <f>SUM(B6:Q6)</f>
        <v>34</v>
      </c>
      <c r="S6" s="1">
        <f t="shared" ref="S6:S7" si="0">SUM(B6:H6)</f>
        <v>13</v>
      </c>
    </row>
    <row r="7" spans="1:19">
      <c r="A7" s="1" t="s">
        <v>57</v>
      </c>
      <c r="B7" s="3">
        <v>30</v>
      </c>
      <c r="C7" s="3">
        <v>120</v>
      </c>
      <c r="D7" s="3">
        <v>50</v>
      </c>
      <c r="E7" s="3">
        <v>10</v>
      </c>
      <c r="F7" s="3">
        <v>10</v>
      </c>
      <c r="G7" s="3">
        <v>30</v>
      </c>
      <c r="H7" s="3">
        <v>10</v>
      </c>
      <c r="I7" s="3">
        <v>75</v>
      </c>
      <c r="J7" s="3">
        <v>50</v>
      </c>
      <c r="K7" s="3">
        <v>60</v>
      </c>
      <c r="L7" s="3">
        <v>60</v>
      </c>
      <c r="M7" s="3">
        <v>30</v>
      </c>
      <c r="N7" s="3">
        <v>80</v>
      </c>
      <c r="O7" s="3">
        <v>50</v>
      </c>
      <c r="P7" s="3">
        <v>60</v>
      </c>
      <c r="Q7" s="3">
        <v>15</v>
      </c>
      <c r="R7" s="1">
        <f>SUM(B7:Q7)</f>
        <v>740</v>
      </c>
      <c r="S7" s="1">
        <f t="shared" si="0"/>
        <v>260</v>
      </c>
    </row>
    <row r="8" spans="1:19">
      <c r="A8" s="1" t="s">
        <v>58</v>
      </c>
      <c r="B8" s="3"/>
      <c r="C8" s="3"/>
      <c r="D8" s="3"/>
      <c r="E8" s="3"/>
      <c r="F8" s="3"/>
      <c r="G8" s="3"/>
      <c r="H8" s="3"/>
      <c r="I8" s="3">
        <v>235692000</v>
      </c>
      <c r="J8" s="3">
        <v>168408000</v>
      </c>
      <c r="K8" s="3">
        <v>11652000</v>
      </c>
      <c r="L8" s="3">
        <v>25152000</v>
      </c>
      <c r="M8" s="3">
        <v>5052000</v>
      </c>
      <c r="N8" s="3">
        <v>127356000</v>
      </c>
      <c r="O8" s="3">
        <v>17868000</v>
      </c>
      <c r="P8" s="3">
        <v>12787200</v>
      </c>
      <c r="Q8" s="3">
        <v>30132000</v>
      </c>
      <c r="R8" s="1">
        <f>SUM(B8:Q8)</f>
        <v>634099200</v>
      </c>
      <c r="S8" s="1">
        <f>SUM(B8:H8)</f>
        <v>0</v>
      </c>
    </row>
    <row r="9" spans="1:19">
      <c r="A9" s="1" t="s">
        <v>61</v>
      </c>
      <c r="B9" s="3"/>
      <c r="C9" s="3"/>
      <c r="D9" s="3"/>
      <c r="E9" s="3"/>
      <c r="F9" s="3"/>
      <c r="G9" s="3"/>
      <c r="H9" s="3"/>
      <c r="I9" s="3">
        <v>370</v>
      </c>
      <c r="J9" s="3">
        <v>223</v>
      </c>
      <c r="K9" s="3">
        <v>1920</v>
      </c>
      <c r="L9" s="3">
        <v>960</v>
      </c>
      <c r="M9" s="3">
        <v>876</v>
      </c>
      <c r="N9" s="3">
        <f>87+447</f>
        <v>534</v>
      </c>
      <c r="O9" s="3">
        <v>864</v>
      </c>
      <c r="P9" s="3">
        <v>593</v>
      </c>
      <c r="Q9" s="3">
        <f>593*2</f>
        <v>1186</v>
      </c>
      <c r="R9" s="1">
        <f>SUM(B9:Q9)</f>
        <v>7526</v>
      </c>
      <c r="S9" s="1">
        <f>SUM(B9:H9)</f>
        <v>0</v>
      </c>
    </row>
    <row r="10" spans="1:19">
      <c r="A10" s="1" t="s">
        <v>71</v>
      </c>
      <c r="B10" s="3">
        <f>'[3]BHP Non Medis'!$E$28</f>
        <v>719567</v>
      </c>
      <c r="C10" s="3" t="e">
        <f>'[3]BHP Non Medis'!#REF!</f>
        <v>#REF!</v>
      </c>
      <c r="D10" s="3" t="e">
        <f>'[3]BHP Non Medis'!#REF!</f>
        <v>#REF!</v>
      </c>
      <c r="E10" s="3" t="e">
        <f>'[3]BHP Non Medis'!#REF!</f>
        <v>#REF!</v>
      </c>
      <c r="F10" s="3" t="e">
        <f>'[3]BHP Non Medis'!#REF!</f>
        <v>#REF!</v>
      </c>
      <c r="G10" s="3" t="e">
        <f>'[3]BHP Non Medis'!#REF!</f>
        <v>#REF!</v>
      </c>
      <c r="H10" s="3">
        <f>'[3]BHP Non Medis'!$E$101</f>
        <v>7668903</v>
      </c>
      <c r="I10" s="3">
        <f>'[3]BHP Non Medis'!$E$7</f>
        <v>179892</v>
      </c>
      <c r="J10" s="3">
        <f>'[3]BHP Non Medis'!$E$14</f>
        <v>179892</v>
      </c>
      <c r="K10" s="3">
        <f>'[3]BHP Non Medis'!$E$35</f>
        <v>719567</v>
      </c>
      <c r="L10" s="3">
        <f>'[3]BHP Non Medis'!$E$42</f>
        <v>719567</v>
      </c>
      <c r="M10" s="3">
        <f>'[3]BHP Non Medis'!$E$21</f>
        <v>719567</v>
      </c>
      <c r="N10" s="3" t="e">
        <f>'[3]BHP Non Medis'!#REF!</f>
        <v>#REF!</v>
      </c>
      <c r="O10" s="3">
        <f>'[3]BHP Non Medis'!$E$63</f>
        <v>0</v>
      </c>
      <c r="P10" s="3">
        <f>'[3]BHP Non Medis'!$E$49</f>
        <v>719567</v>
      </c>
      <c r="Q10" s="3">
        <f>'[3]BHP Non Medis'!$E$88</f>
        <v>9354588</v>
      </c>
      <c r="R10" s="1" t="e">
        <f>SUM(B10:P10)</f>
        <v>#REF!</v>
      </c>
      <c r="S10" s="1" t="e">
        <f>SUM(B10:H10)</f>
        <v>#REF!</v>
      </c>
    </row>
    <row r="11" spans="1:19">
      <c r="A11" s="1" t="s">
        <v>59</v>
      </c>
      <c r="B11" s="3"/>
      <c r="C11" s="3"/>
      <c r="D11" s="3"/>
      <c r="E11" s="3"/>
      <c r="F11" s="3"/>
      <c r="G11" s="3"/>
      <c r="H11" s="3"/>
      <c r="I11" s="3">
        <v>370</v>
      </c>
      <c r="J11" s="3">
        <v>223</v>
      </c>
      <c r="K11" s="3">
        <v>0</v>
      </c>
      <c r="L11" s="3">
        <v>0</v>
      </c>
      <c r="M11" s="3">
        <v>0</v>
      </c>
      <c r="N11" s="3">
        <f>87+447</f>
        <v>534</v>
      </c>
      <c r="O11" s="3">
        <v>146</v>
      </c>
      <c r="P11" s="3">
        <v>0</v>
      </c>
      <c r="Q11" s="3">
        <v>0</v>
      </c>
      <c r="R11" s="1">
        <f>SUM(B11:Q11)</f>
        <v>1273</v>
      </c>
      <c r="S11" s="1">
        <f>SUM(B11:H11)</f>
        <v>0</v>
      </c>
    </row>
    <row r="12" spans="1:19" ht="15.75" thickBot="1">
      <c r="A12" s="1" t="s">
        <v>60</v>
      </c>
      <c r="B12" s="3"/>
      <c r="C12" s="3"/>
      <c r="D12" s="3"/>
      <c r="E12" s="3"/>
      <c r="F12" s="3"/>
      <c r="G12" s="3"/>
      <c r="H12" s="3"/>
      <c r="I12" s="3">
        <f>I9*3</f>
        <v>1110</v>
      </c>
      <c r="J12" s="3">
        <f>J9*3</f>
        <v>669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f>0</f>
        <v>0</v>
      </c>
      <c r="R12" s="1">
        <f>SUM( B12:Q12)</f>
        <v>1779</v>
      </c>
      <c r="S12" s="1">
        <f>SUM(B12:H12)</f>
        <v>0</v>
      </c>
    </row>
    <row r="13" spans="1:19" ht="15.75" thickBot="1">
      <c r="A13" s="1" t="s">
        <v>69</v>
      </c>
      <c r="B13" s="4">
        <v>273866226.60163522</v>
      </c>
      <c r="C13" s="5">
        <v>812576351</v>
      </c>
      <c r="D13" s="5">
        <v>372292799.33604211</v>
      </c>
      <c r="E13" s="5">
        <v>171061457.33604211</v>
      </c>
      <c r="F13" s="5">
        <v>221392346.67208418</v>
      </c>
      <c r="G13" s="5">
        <v>263922481.33604211</v>
      </c>
      <c r="H13" s="5">
        <v>151285994.33604211</v>
      </c>
      <c r="I13" s="5">
        <v>978407340.17185032</v>
      </c>
      <c r="J13" s="5">
        <v>635379342.63671446</v>
      </c>
      <c r="K13" s="5">
        <v>580610851.26843023</v>
      </c>
      <c r="L13" s="5">
        <v>1296244929.9682257</v>
      </c>
      <c r="M13" s="5">
        <v>236493279.52247882</v>
      </c>
      <c r="N13" s="5">
        <v>1109424227.7313652</v>
      </c>
      <c r="O13" s="5">
        <v>544891515.87117803</v>
      </c>
      <c r="P13" s="5">
        <v>478042827.80450159</v>
      </c>
      <c r="Q13" s="5">
        <v>211000830.94098216</v>
      </c>
      <c r="R13" s="1">
        <f>SUM(B13:Q13)</f>
        <v>8336892802.5336142</v>
      </c>
      <c r="S13" s="1"/>
    </row>
    <row r="14" spans="1:19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"/>
      <c r="S14" s="1"/>
    </row>
    <row r="15" spans="1:19">
      <c r="A15" s="1" t="s">
        <v>62</v>
      </c>
      <c r="B15" s="3"/>
      <c r="C15" s="6">
        <f t="shared" ref="C15:Q15" si="1">C6/($R$6-$B$6)*$B$13</f>
        <v>0</v>
      </c>
      <c r="D15" s="6">
        <f t="shared" si="1"/>
        <v>16597953.127371833</v>
      </c>
      <c r="E15" s="6">
        <f t="shared" si="1"/>
        <v>16597953.127371833</v>
      </c>
      <c r="F15" s="6">
        <f t="shared" si="1"/>
        <v>33195906.254743665</v>
      </c>
      <c r="G15" s="6">
        <f t="shared" si="1"/>
        <v>16597953.127371833</v>
      </c>
      <c r="H15" s="6">
        <f t="shared" si="1"/>
        <v>16597953.127371833</v>
      </c>
      <c r="I15" s="6">
        <f t="shared" si="1"/>
        <v>24896929.691057749</v>
      </c>
      <c r="J15" s="6">
        <f t="shared" si="1"/>
        <v>8298976.5636859164</v>
      </c>
      <c r="K15" s="6">
        <f t="shared" si="1"/>
        <v>8298976.5636859164</v>
      </c>
      <c r="L15" s="6">
        <f t="shared" si="1"/>
        <v>8298976.5636859164</v>
      </c>
      <c r="M15" s="6">
        <f t="shared" si="1"/>
        <v>16597953.127371833</v>
      </c>
      <c r="N15" s="6">
        <f t="shared" si="1"/>
        <v>49793859.382115498</v>
      </c>
      <c r="O15" s="6">
        <f t="shared" si="1"/>
        <v>41494882.818429582</v>
      </c>
      <c r="P15" s="6">
        <f t="shared" si="1"/>
        <v>8298976.5636859164</v>
      </c>
      <c r="Q15" s="6">
        <f t="shared" si="1"/>
        <v>8298976.5636859164</v>
      </c>
      <c r="R15" s="7">
        <f>SUM(C15:Q15)</f>
        <v>273866226.60163528</v>
      </c>
      <c r="S15" s="1"/>
    </row>
    <row r="16" spans="1:19">
      <c r="A16" s="1" t="s">
        <v>63</v>
      </c>
      <c r="B16" s="6">
        <f>B7/($R$7-$C$7)*$C$13</f>
        <v>39318210.532258064</v>
      </c>
      <c r="C16" s="6"/>
      <c r="D16" s="6">
        <f t="shared" ref="D16:Q16" si="2">D7/($R$7-$C$7)*$C$13</f>
        <v>65530350.88709677</v>
      </c>
      <c r="E16" s="6">
        <f t="shared" si="2"/>
        <v>13106070.177419355</v>
      </c>
      <c r="F16" s="6">
        <f t="shared" si="2"/>
        <v>13106070.177419355</v>
      </c>
      <c r="G16" s="6">
        <f t="shared" si="2"/>
        <v>39318210.532258064</v>
      </c>
      <c r="H16" s="6">
        <f t="shared" si="2"/>
        <v>13106070.177419355</v>
      </c>
      <c r="I16" s="6">
        <f t="shared" si="2"/>
        <v>98295526.330645159</v>
      </c>
      <c r="J16" s="6">
        <f t="shared" si="2"/>
        <v>65530350.88709677</v>
      </c>
      <c r="K16" s="6">
        <f t="shared" si="2"/>
        <v>78636421.064516127</v>
      </c>
      <c r="L16" s="6">
        <f t="shared" si="2"/>
        <v>78636421.064516127</v>
      </c>
      <c r="M16" s="6">
        <f t="shared" si="2"/>
        <v>39318210.532258064</v>
      </c>
      <c r="N16" s="6">
        <f t="shared" si="2"/>
        <v>104848561.41935484</v>
      </c>
      <c r="O16" s="6">
        <f t="shared" si="2"/>
        <v>65530350.88709677</v>
      </c>
      <c r="P16" s="6">
        <f t="shared" si="2"/>
        <v>78636421.064516127</v>
      </c>
      <c r="Q16" s="6">
        <f t="shared" si="2"/>
        <v>19659105.266129032</v>
      </c>
      <c r="R16" s="6">
        <f>SUM(B16:Q16)</f>
        <v>812576351</v>
      </c>
      <c r="S16" s="1"/>
    </row>
    <row r="17" spans="1:19">
      <c r="A17" s="1" t="s">
        <v>64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"/>
      <c r="S17" s="1"/>
    </row>
    <row r="18" spans="1:19">
      <c r="A18" s="1" t="s">
        <v>65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"/>
      <c r="R18" s="1"/>
      <c r="S18" s="1"/>
    </row>
    <row r="19" spans="1:19">
      <c r="A19" s="9" t="s">
        <v>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"/>
      <c r="R19" s="1"/>
      <c r="S19" s="1"/>
    </row>
    <row r="20" spans="1:19">
      <c r="A20" s="1" t="s">
        <v>66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"/>
      <c r="S20" s="1"/>
    </row>
    <row r="21" spans="1:19">
      <c r="A21" s="8" t="s">
        <v>67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"/>
      <c r="S21" s="1"/>
    </row>
    <row r="22" spans="1:19">
      <c r="A22" s="1" t="s">
        <v>68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</sheetData>
  <mergeCells count="4">
    <mergeCell ref="B4:H4"/>
    <mergeCell ref="I4:Q4"/>
    <mergeCell ref="R4:S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6"/>
  <sheetViews>
    <sheetView zoomScale="124" zoomScaleNormal="124" workbookViewId="0">
      <selection activeCell="G41" sqref="G41"/>
    </sheetView>
  </sheetViews>
  <sheetFormatPr defaultRowHeight="15"/>
  <cols>
    <col min="1" max="1" width="18.140625" customWidth="1"/>
    <col min="2" max="2" width="13.42578125" customWidth="1"/>
    <col min="3" max="3" width="13.85546875" customWidth="1"/>
    <col min="4" max="4" width="12.42578125" customWidth="1"/>
    <col min="5" max="5" width="13.140625" customWidth="1"/>
    <col min="6" max="6" width="15.42578125" customWidth="1"/>
    <col min="7" max="7" width="13.42578125" customWidth="1"/>
    <col min="8" max="8" width="12.5703125" customWidth="1"/>
    <col min="9" max="9" width="14.42578125" customWidth="1"/>
    <col min="10" max="10" width="13.28515625" customWidth="1"/>
    <col min="11" max="11" width="14.140625" customWidth="1"/>
    <col min="12" max="12" width="13.42578125" customWidth="1"/>
    <col min="13" max="13" width="15.7109375" customWidth="1"/>
    <col min="14" max="14" width="24.140625" customWidth="1"/>
    <col min="15" max="15" width="15.42578125" customWidth="1"/>
    <col min="16" max="16" width="15.140625" customWidth="1"/>
    <col min="17" max="17" width="14.28515625" customWidth="1"/>
    <col min="18" max="18" width="13.28515625" customWidth="1"/>
    <col min="19" max="19" width="15.5703125" bestFit="1" customWidth="1"/>
    <col min="20" max="20" width="15.5703125" customWidth="1"/>
  </cols>
  <sheetData>
    <row r="1" spans="1:20" ht="15.75">
      <c r="A1" s="55" t="s">
        <v>85</v>
      </c>
    </row>
    <row r="2" spans="1:20" ht="15.75">
      <c r="A2" s="67" t="s">
        <v>80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5.75">
      <c r="A3" s="67" t="s">
        <v>51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5" spans="1:20">
      <c r="A5" s="62" t="s">
        <v>52</v>
      </c>
      <c r="B5" s="62" t="s">
        <v>9</v>
      </c>
      <c r="C5" s="62"/>
      <c r="D5" s="62"/>
      <c r="E5" s="62"/>
      <c r="F5" s="62"/>
      <c r="G5" s="62"/>
      <c r="H5" s="62"/>
      <c r="I5" s="62" t="s">
        <v>8</v>
      </c>
      <c r="J5" s="62"/>
      <c r="K5" s="62"/>
      <c r="L5" s="62"/>
      <c r="M5" s="62"/>
      <c r="N5" s="62"/>
      <c r="O5" s="62"/>
      <c r="P5" s="62"/>
      <c r="Q5" s="62"/>
      <c r="R5" s="62"/>
      <c r="S5" s="66" t="s">
        <v>53</v>
      </c>
      <c r="T5" s="66"/>
    </row>
    <row r="6" spans="1:20">
      <c r="A6" s="62"/>
      <c r="B6" s="10" t="s">
        <v>15</v>
      </c>
      <c r="C6" s="10" t="s">
        <v>2</v>
      </c>
      <c r="D6" s="10" t="s">
        <v>7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16</v>
      </c>
      <c r="J6" s="10" t="s">
        <v>17</v>
      </c>
      <c r="K6" s="10" t="s">
        <v>10</v>
      </c>
      <c r="L6" s="15" t="s">
        <v>18</v>
      </c>
      <c r="M6" s="10" t="s">
        <v>11</v>
      </c>
      <c r="N6" s="15" t="s">
        <v>74</v>
      </c>
      <c r="O6" s="10" t="s">
        <v>14</v>
      </c>
      <c r="P6" s="10" t="s">
        <v>12</v>
      </c>
      <c r="Q6" s="10" t="s">
        <v>13</v>
      </c>
      <c r="R6" s="10" t="s">
        <v>19</v>
      </c>
      <c r="S6" s="46" t="s">
        <v>54</v>
      </c>
      <c r="T6" s="46" t="s">
        <v>55</v>
      </c>
    </row>
    <row r="7" spans="1:20">
      <c r="A7" s="10" t="s">
        <v>56</v>
      </c>
      <c r="B7" s="11">
        <f>[3]Telepon!$C$8</f>
        <v>1</v>
      </c>
      <c r="C7" s="11">
        <f>0</f>
        <v>0</v>
      </c>
      <c r="D7" s="11">
        <f>[3]Air!$C$20</f>
        <v>0</v>
      </c>
      <c r="E7" s="11">
        <f>[3]Air!$C$15</f>
        <v>1</v>
      </c>
      <c r="F7" s="11">
        <f>[3]Air!$C$16</f>
        <v>4</v>
      </c>
      <c r="G7" s="11">
        <f>[3]Air!$C$18</f>
        <v>2</v>
      </c>
      <c r="H7" s="11">
        <f>[3]Air!$C$19</f>
        <v>2</v>
      </c>
      <c r="I7" s="11">
        <f>[3]Air!$C$4</f>
        <v>3</v>
      </c>
      <c r="J7" s="11">
        <f>[3]Air!$C$5</f>
        <v>1</v>
      </c>
      <c r="K7" s="11">
        <f>[3]Air!$C$6</f>
        <v>2</v>
      </c>
      <c r="L7" s="11">
        <f>[3]Air!$C$8</f>
        <v>1</v>
      </c>
      <c r="M7" s="11">
        <f>[3]Air!$C$9</f>
        <v>1</v>
      </c>
      <c r="N7" s="11">
        <f>[3]Air!$C$10</f>
        <v>1</v>
      </c>
      <c r="O7" s="11">
        <f>[3]Air!$C$11</f>
        <v>1</v>
      </c>
      <c r="P7" s="11">
        <f>[3]Air!$C$12</f>
        <v>6</v>
      </c>
      <c r="Q7" s="11">
        <f>[3]Air!$C$13</f>
        <v>5</v>
      </c>
      <c r="R7" s="11">
        <f>[3]Air!$C$17</f>
        <v>1</v>
      </c>
      <c r="S7" s="48">
        <f t="shared" ref="S7:S13" si="0">SUM(B7:R7)</f>
        <v>32</v>
      </c>
      <c r="T7" s="48">
        <f t="shared" ref="T7:T13" si="1">SUM(I7:R7)</f>
        <v>22</v>
      </c>
    </row>
    <row r="8" spans="1:20">
      <c r="A8" s="10" t="s">
        <v>57</v>
      </c>
      <c r="B8" s="11">
        <f>'[1]gedung '!$C$7</f>
        <v>30</v>
      </c>
      <c r="C8" s="11">
        <f>'[1]gedung '!$C$14</f>
        <v>120</v>
      </c>
      <c r="D8" s="11">
        <f>'[1]gedung '!$C$17</f>
        <v>50</v>
      </c>
      <c r="E8" s="11">
        <f>'[1]gedung '!$C$15</f>
        <v>10</v>
      </c>
      <c r="F8" s="11">
        <f>'[1]gedung '!$C$16</f>
        <v>10</v>
      </c>
      <c r="G8" s="11">
        <f>'[1]gedung '!$C$19</f>
        <v>30</v>
      </c>
      <c r="H8" s="11">
        <f>'[1]gedung '!$C$20</f>
        <v>10</v>
      </c>
      <c r="I8" s="11">
        <f>'[1]gedung '!$C$4</f>
        <v>75</v>
      </c>
      <c r="J8" s="11">
        <f>'[1]gedung '!$C$5</f>
        <v>50</v>
      </c>
      <c r="K8" s="11">
        <f>'[1]gedung '!$C$6</f>
        <v>30</v>
      </c>
      <c r="L8" s="11">
        <f>'[1]gedung '!$C$8</f>
        <v>60</v>
      </c>
      <c r="M8" s="11">
        <f>'[1]gedung '!$C$9</f>
        <v>60</v>
      </c>
      <c r="N8" s="11">
        <f>'[1]gedung '!$C$10</f>
        <v>60</v>
      </c>
      <c r="O8" s="20">
        <f>'[1]gedung '!$C$11</f>
        <v>60</v>
      </c>
      <c r="P8" s="11">
        <f>'[1]gedung '!$C$12</f>
        <v>80</v>
      </c>
      <c r="Q8" s="11">
        <f>'[1]gedung '!$C$13</f>
        <v>50</v>
      </c>
      <c r="R8" s="11">
        <f>'[1]gedung '!$C$18</f>
        <v>15</v>
      </c>
      <c r="S8" s="48">
        <f t="shared" si="0"/>
        <v>800</v>
      </c>
      <c r="T8" s="48">
        <f t="shared" si="1"/>
        <v>540</v>
      </c>
    </row>
    <row r="9" spans="1:20">
      <c r="A9" s="10" t="s">
        <v>58</v>
      </c>
      <c r="B9" s="11">
        <f>0</f>
        <v>0</v>
      </c>
      <c r="C9" s="11">
        <f>0</f>
        <v>0</v>
      </c>
      <c r="D9" s="11">
        <f>0</f>
        <v>0</v>
      </c>
      <c r="E9" s="11">
        <f>0</f>
        <v>0</v>
      </c>
      <c r="F9" s="11">
        <f>0</f>
        <v>0</v>
      </c>
      <c r="G9" s="11">
        <f>0</f>
        <v>0</v>
      </c>
      <c r="H9" s="11">
        <f>0</f>
        <v>0</v>
      </c>
      <c r="I9" s="11">
        <f>'[3]BHP Medis'!$G$20</f>
        <v>275088000</v>
      </c>
      <c r="J9" s="11">
        <f>'[3]BHP Medis'!$G$39</f>
        <v>199620000</v>
      </c>
      <c r="K9" s="11">
        <f>'[3]BHP Medis'!$G$50</f>
        <v>7000000</v>
      </c>
      <c r="L9" s="11">
        <f>'[3]BHP Medis'!$G$67</f>
        <v>58740000</v>
      </c>
      <c r="M9" s="11">
        <f>'[3]BHP Medis'!$G$85</f>
        <v>102180000</v>
      </c>
      <c r="N9" s="11">
        <f>'[3]BHP Medis'!$G$95</f>
        <v>10680000</v>
      </c>
      <c r="O9" s="11">
        <f>'[3]BHP Medis'!$G$107</f>
        <v>100843200</v>
      </c>
      <c r="P9" s="11">
        <f>'[3]BHP Medis'!$G$128</f>
        <v>195060000</v>
      </c>
      <c r="Q9" s="11">
        <f>'[3]BHP Medis'!$G$147</f>
        <v>108600000</v>
      </c>
      <c r="R9" s="11">
        <f>'[3]BHP Medis'!$G$166</f>
        <v>35940000</v>
      </c>
      <c r="S9" s="48">
        <f t="shared" si="0"/>
        <v>1093751200</v>
      </c>
      <c r="T9" s="48">
        <f t="shared" si="1"/>
        <v>1093751200</v>
      </c>
    </row>
    <row r="10" spans="1:20">
      <c r="A10" s="10" t="s">
        <v>61</v>
      </c>
      <c r="B10" s="11">
        <f>0</f>
        <v>0</v>
      </c>
      <c r="C10" s="11">
        <f>0</f>
        <v>0</v>
      </c>
      <c r="D10" s="11">
        <f>0</f>
        <v>0</v>
      </c>
      <c r="E10" s="11">
        <f>0</f>
        <v>0</v>
      </c>
      <c r="F10" s="11">
        <f>0</f>
        <v>0</v>
      </c>
      <c r="G10" s="11">
        <f>0</f>
        <v>0</v>
      </c>
      <c r="H10" s="11">
        <f>0</f>
        <v>0</v>
      </c>
      <c r="I10" s="11">
        <f>[3]Air!$D$4</f>
        <v>370</v>
      </c>
      <c r="J10" s="11">
        <f>[3]Air!$D$5</f>
        <v>223</v>
      </c>
      <c r="K10" s="11">
        <f>[3]Air!$D$6</f>
        <v>436</v>
      </c>
      <c r="L10" s="11">
        <f>[3]Air!$D$8</f>
        <v>1920</v>
      </c>
      <c r="M10" s="11">
        <f>[3]Air!$D$9</f>
        <v>960</v>
      </c>
      <c r="N10" s="11">
        <f>[3]Air!$D$10</f>
        <v>440</v>
      </c>
      <c r="O10" s="11">
        <f>[3]Air!$D$11</f>
        <v>593</v>
      </c>
      <c r="P10" s="11">
        <f>[3]Air!$D$12</f>
        <v>534</v>
      </c>
      <c r="Q10" s="11">
        <f>[3]Air!$D$13</f>
        <v>146</v>
      </c>
      <c r="R10" s="11">
        <f>[3]Air!$D$17</f>
        <v>1186</v>
      </c>
      <c r="S10" s="48">
        <f t="shared" si="0"/>
        <v>6808</v>
      </c>
      <c r="T10" s="48">
        <f t="shared" si="1"/>
        <v>6808</v>
      </c>
    </row>
    <row r="11" spans="1:20">
      <c r="A11" s="10" t="s">
        <v>71</v>
      </c>
      <c r="B11" s="11">
        <f>'[3]BHP Non Medis'!$E$28</f>
        <v>719567</v>
      </c>
      <c r="C11" s="11">
        <f>'[3]BHP Non Medis'!$E$73</f>
        <v>179892</v>
      </c>
      <c r="D11" s="11">
        <f>'[3]BHP Non Medis'!$E$115</f>
        <v>179892</v>
      </c>
      <c r="E11" s="11">
        <f>'[3]BHP Non Medis'!$E$80</f>
        <v>3597835</v>
      </c>
      <c r="F11" s="11">
        <f>'[3]BHP Non Medis'!$E$87</f>
        <v>8994588</v>
      </c>
      <c r="G11" s="11">
        <f>'[3]BHP Non Medis'!$E$100</f>
        <v>179892</v>
      </c>
      <c r="H11" s="11">
        <f>'[3]BHP Non Medis'!$E$109</f>
        <v>179892</v>
      </c>
      <c r="I11" s="11">
        <f>'[3]BHP Non Medis'!$E$7</f>
        <v>179892</v>
      </c>
      <c r="J11" s="11">
        <f>'[3]BHP Non Medis'!$E$14</f>
        <v>179892</v>
      </c>
      <c r="K11" s="11">
        <f>'[3]BHP Non Medis'!$E$21</f>
        <v>719567</v>
      </c>
      <c r="L11" s="11">
        <f>'[3]BHP Non Medis'!$E$35</f>
        <v>719567</v>
      </c>
      <c r="M11" s="11">
        <f>'[3]BHP Non Medis'!$E$42</f>
        <v>719567</v>
      </c>
      <c r="N11" s="11">
        <f>'[3]BHP Non Medis'!$E$49</f>
        <v>719567</v>
      </c>
      <c r="O11" s="11">
        <f>'[3]BHP Non Medis'!$E$55</f>
        <v>179892</v>
      </c>
      <c r="P11" s="11">
        <f>'[3]BHP Non Medis'!$E$61</f>
        <v>179892</v>
      </c>
      <c r="Q11" s="11">
        <f>'[3]BHP Non Medis'!$E$67</f>
        <v>179892</v>
      </c>
      <c r="R11" s="11">
        <f>'[3]BHP Non Medis'!$E$93</f>
        <v>179892</v>
      </c>
      <c r="S11" s="48">
        <f t="shared" si="0"/>
        <v>17989178</v>
      </c>
      <c r="T11" s="48">
        <f t="shared" si="1"/>
        <v>3957620</v>
      </c>
    </row>
    <row r="12" spans="1:20">
      <c r="A12" s="10" t="s">
        <v>59</v>
      </c>
      <c r="B12" s="11">
        <v>36</v>
      </c>
      <c r="C12" s="11">
        <v>0</v>
      </c>
      <c r="D12" s="11">
        <v>60</v>
      </c>
      <c r="E12" s="11">
        <v>24</v>
      </c>
      <c r="F12" s="11">
        <v>24</v>
      </c>
      <c r="G12" s="11">
        <v>24</v>
      </c>
      <c r="H12" s="11">
        <v>24</v>
      </c>
      <c r="I12" s="11">
        <f>370*3</f>
        <v>1110</v>
      </c>
      <c r="J12" s="11">
        <f>J10*3</f>
        <v>669</v>
      </c>
      <c r="K12" s="11">
        <v>24</v>
      </c>
      <c r="L12" s="11">
        <v>24</v>
      </c>
      <c r="M12" s="11">
        <v>24</v>
      </c>
      <c r="N12" s="11">
        <v>24</v>
      </c>
      <c r="O12" s="11">
        <f>O10*2</f>
        <v>1186</v>
      </c>
      <c r="P12" s="11">
        <f>P10*5</f>
        <v>2670</v>
      </c>
      <c r="Q12" s="11">
        <f>Q10*3</f>
        <v>438</v>
      </c>
      <c r="R12" s="11">
        <f>24</f>
        <v>24</v>
      </c>
      <c r="S12" s="48">
        <f t="shared" si="0"/>
        <v>6385</v>
      </c>
      <c r="T12" s="48">
        <f t="shared" si="1"/>
        <v>6193</v>
      </c>
    </row>
    <row r="13" spans="1:20" ht="15.75" thickBot="1">
      <c r="A13" s="10" t="s">
        <v>60</v>
      </c>
      <c r="B13" s="11">
        <f>0</f>
        <v>0</v>
      </c>
      <c r="C13" s="27">
        <f>0</f>
        <v>0</v>
      </c>
      <c r="D13" s="27">
        <f>0</f>
        <v>0</v>
      </c>
      <c r="E13" s="11">
        <f>0</f>
        <v>0</v>
      </c>
      <c r="F13" s="11">
        <f>0</f>
        <v>0</v>
      </c>
      <c r="G13" s="27">
        <f>0</f>
        <v>0</v>
      </c>
      <c r="H13" s="11">
        <f>0</f>
        <v>0</v>
      </c>
      <c r="I13" s="11">
        <f>I10*3</f>
        <v>1110</v>
      </c>
      <c r="J13" s="11">
        <f>J10*3</f>
        <v>669</v>
      </c>
      <c r="K13" s="11">
        <v>0</v>
      </c>
      <c r="L13" s="11">
        <v>0</v>
      </c>
      <c r="M13" s="11">
        <v>0</v>
      </c>
      <c r="N13" s="11">
        <v>0</v>
      </c>
      <c r="O13" s="11"/>
      <c r="P13" s="11">
        <f>0</f>
        <v>0</v>
      </c>
      <c r="Q13" s="11">
        <f>0</f>
        <v>0</v>
      </c>
      <c r="R13" s="11">
        <f>0</f>
        <v>0</v>
      </c>
      <c r="S13" s="49">
        <f t="shared" si="0"/>
        <v>1779</v>
      </c>
      <c r="T13" s="48">
        <f t="shared" si="1"/>
        <v>1779</v>
      </c>
    </row>
    <row r="14" spans="1:20">
      <c r="A14" s="10" t="s">
        <v>69</v>
      </c>
      <c r="B14" s="42">
        <f>'REKAPITULASI FIX'!C30</f>
        <v>61699768.939944617</v>
      </c>
      <c r="C14" s="42">
        <f>'REKAPITULASI FIX'!D30</f>
        <v>26023213.238053199</v>
      </c>
      <c r="D14" s="42">
        <f>'REKAPITULASI FIX'!E30</f>
        <v>6964831.0745353028</v>
      </c>
      <c r="E14" s="42">
        <f>'REKAPITULASI FIX'!F30</f>
        <v>77332302.086262241</v>
      </c>
      <c r="F14" s="42">
        <f>'REKAPITULASI FIX'!G30</f>
        <v>146962730.57250282</v>
      </c>
      <c r="G14" s="42">
        <f>'REKAPITULASI FIX'!H30</f>
        <v>73679897.481332779</v>
      </c>
      <c r="H14" s="42">
        <f>'REKAPITULASI FIX'!I30</f>
        <v>152380989.44696903</v>
      </c>
      <c r="I14" s="42">
        <v>487814119.34925818</v>
      </c>
      <c r="J14" s="42">
        <f>'REKAPITULASI FIX'!K30</f>
        <v>270126451.50044763</v>
      </c>
      <c r="K14" s="42">
        <f>'REKAPITULASI FIX'!L30</f>
        <v>87660777.364225358</v>
      </c>
      <c r="L14" s="42">
        <f>'REKAPITULASI FIX'!M30</f>
        <v>218654119.72629577</v>
      </c>
      <c r="M14" s="42">
        <f>'REKAPITULASI FIX'!N30</f>
        <v>569670598.26366985</v>
      </c>
      <c r="N14" s="42">
        <f>'REKAPITULASI FIX'!O30</f>
        <v>60885307.596469022</v>
      </c>
      <c r="O14" s="42">
        <f>'REKAPITULASI FIX'!P30</f>
        <v>159099443.87898636</v>
      </c>
      <c r="P14" s="42">
        <f>'REKAPITULASI FIX'!Q30</f>
        <v>949603657.04146075</v>
      </c>
      <c r="Q14" s="42">
        <f>'REKAPITULASI FIX'!R30</f>
        <v>276521523.23959494</v>
      </c>
      <c r="R14" s="42">
        <f>'REKAPITULASI FIX'!S30</f>
        <v>95495657.33655189</v>
      </c>
      <c r="S14" s="50">
        <f>SUM(B14:R14)</f>
        <v>3720575388.136559</v>
      </c>
      <c r="T14" s="51"/>
    </row>
    <row r="15" spans="1:20">
      <c r="A15" s="17"/>
      <c r="B15" s="11"/>
      <c r="C15" s="17"/>
      <c r="D15" s="36"/>
      <c r="E15" s="11"/>
      <c r="F15" s="17"/>
      <c r="G15" s="3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  <c r="S15" s="48"/>
      <c r="T15" s="48"/>
    </row>
    <row r="16" spans="1:20">
      <c r="A16" s="10" t="s">
        <v>62</v>
      </c>
      <c r="B16" s="11"/>
      <c r="C16" s="11"/>
      <c r="D16" s="11">
        <f t="shared" ref="D16:R16" si="2">D7/($S$7-$B$7)*$B$14</f>
        <v>0</v>
      </c>
      <c r="E16" s="11">
        <f t="shared" si="2"/>
        <v>1990315.1270949875</v>
      </c>
      <c r="F16" s="11">
        <f t="shared" si="2"/>
        <v>7961260.5083799502</v>
      </c>
      <c r="G16" s="11">
        <f t="shared" si="2"/>
        <v>3980630.2541899751</v>
      </c>
      <c r="H16" s="11">
        <f t="shared" si="2"/>
        <v>3980630.2541899751</v>
      </c>
      <c r="I16" s="11">
        <f t="shared" si="2"/>
        <v>5970945.3812849624</v>
      </c>
      <c r="J16" s="11">
        <f t="shared" si="2"/>
        <v>1990315.1270949875</v>
      </c>
      <c r="K16" s="11">
        <f t="shared" si="2"/>
        <v>3980630.2541899751</v>
      </c>
      <c r="L16" s="11">
        <f t="shared" si="2"/>
        <v>1990315.1270949875</v>
      </c>
      <c r="M16" s="11">
        <f t="shared" si="2"/>
        <v>1990315.1270949875</v>
      </c>
      <c r="N16" s="11">
        <f t="shared" si="2"/>
        <v>1990315.1270949875</v>
      </c>
      <c r="O16" s="11">
        <f t="shared" si="2"/>
        <v>1990315.1270949875</v>
      </c>
      <c r="P16" s="11">
        <f t="shared" si="2"/>
        <v>11941890.762569925</v>
      </c>
      <c r="Q16" s="11">
        <f t="shared" si="2"/>
        <v>9951575.6354749389</v>
      </c>
      <c r="R16" s="12">
        <f t="shared" si="2"/>
        <v>1990315.1270949875</v>
      </c>
      <c r="S16" s="48">
        <f>SUM(C16:R16)</f>
        <v>61699768.93994461</v>
      </c>
      <c r="T16" s="48"/>
    </row>
    <row r="17" spans="1:20">
      <c r="A17" s="10" t="s">
        <v>63</v>
      </c>
      <c r="B17" s="11">
        <f>B8/($S$8-$C$8)*$C$14</f>
        <v>1148082.9369729352</v>
      </c>
      <c r="C17" s="11"/>
      <c r="D17" s="11">
        <f t="shared" ref="D17:R17" si="3">D8/($S$8-$C$8)*$C$14</f>
        <v>1913471.5616215589</v>
      </c>
      <c r="E17" s="11">
        <f t="shared" si="3"/>
        <v>382694.31232431176</v>
      </c>
      <c r="F17" s="11">
        <f t="shared" si="3"/>
        <v>382694.31232431176</v>
      </c>
      <c r="G17" s="11">
        <f t="shared" si="3"/>
        <v>1148082.9369729352</v>
      </c>
      <c r="H17" s="11">
        <f t="shared" si="3"/>
        <v>382694.31232431176</v>
      </c>
      <c r="I17" s="11">
        <f t="shared" si="3"/>
        <v>2870207.3424323378</v>
      </c>
      <c r="J17" s="11">
        <f t="shared" si="3"/>
        <v>1913471.5616215589</v>
      </c>
      <c r="K17" s="11">
        <f t="shared" si="3"/>
        <v>1148082.9369729352</v>
      </c>
      <c r="L17" s="11">
        <f t="shared" si="3"/>
        <v>2296165.8739458704</v>
      </c>
      <c r="M17" s="11">
        <f t="shared" si="3"/>
        <v>2296165.8739458704</v>
      </c>
      <c r="N17" s="11">
        <f t="shared" si="3"/>
        <v>2296165.8739458704</v>
      </c>
      <c r="O17" s="11">
        <f t="shared" si="3"/>
        <v>2296165.8739458704</v>
      </c>
      <c r="P17" s="11">
        <f t="shared" si="3"/>
        <v>3061554.4985944941</v>
      </c>
      <c r="Q17" s="11">
        <f t="shared" si="3"/>
        <v>1913471.5616215589</v>
      </c>
      <c r="R17" s="11">
        <f t="shared" si="3"/>
        <v>574041.46848646761</v>
      </c>
      <c r="S17" s="47">
        <f>SUM(B17:R17)</f>
        <v>26023213.238053195</v>
      </c>
      <c r="T17" s="48"/>
    </row>
    <row r="18" spans="1:20">
      <c r="A18" s="10" t="s">
        <v>64</v>
      </c>
      <c r="B18" s="11"/>
      <c r="C18" s="11"/>
      <c r="D18" s="11"/>
      <c r="E18" s="11"/>
      <c r="F18" s="11"/>
      <c r="G18" s="11"/>
      <c r="H18" s="11"/>
      <c r="I18" s="11">
        <f t="shared" ref="I18:R18" si="4">I9/($S$9-$D$9)*$D$14</f>
        <v>1751715.9758378025</v>
      </c>
      <c r="J18" s="11">
        <f t="shared" si="4"/>
        <v>1271147.9348308255</v>
      </c>
      <c r="K18" s="11">
        <f t="shared" si="4"/>
        <v>44574.869972025735</v>
      </c>
      <c r="L18" s="11">
        <f t="shared" si="4"/>
        <v>374046.83745097026</v>
      </c>
      <c r="M18" s="11">
        <f t="shared" si="4"/>
        <v>650665.74482022715</v>
      </c>
      <c r="N18" s="11">
        <f t="shared" si="4"/>
        <v>68008.515900176411</v>
      </c>
      <c r="O18" s="11">
        <f t="shared" si="4"/>
        <v>642153.21822328377</v>
      </c>
      <c r="P18" s="11">
        <f t="shared" si="4"/>
        <v>1242110.5909633343</v>
      </c>
      <c r="Q18" s="11">
        <f t="shared" si="4"/>
        <v>691547.26842314226</v>
      </c>
      <c r="R18" s="11">
        <f t="shared" si="4"/>
        <v>228860.118113515</v>
      </c>
      <c r="S18" s="48">
        <f>SUM(B18:R18)</f>
        <v>6964831.0745353019</v>
      </c>
      <c r="T18" s="48"/>
    </row>
    <row r="19" spans="1:20">
      <c r="A19" s="10" t="s">
        <v>65</v>
      </c>
      <c r="B19" s="11"/>
      <c r="C19" s="11"/>
      <c r="D19" s="11"/>
      <c r="E19" s="11"/>
      <c r="F19" s="11"/>
      <c r="G19" s="11"/>
      <c r="H19" s="11"/>
      <c r="I19" s="11">
        <f t="shared" ref="I19:R19" si="5">I10/($S$10-$E$10)*$E$14</f>
        <v>4202842.5046881652</v>
      </c>
      <c r="J19" s="11">
        <f t="shared" si="5"/>
        <v>2533064.5366093535</v>
      </c>
      <c r="K19" s="11">
        <f t="shared" si="5"/>
        <v>4952538.7352541629</v>
      </c>
      <c r="L19" s="11">
        <f t="shared" si="5"/>
        <v>21809344.889192641</v>
      </c>
      <c r="M19" s="11">
        <f t="shared" si="5"/>
        <v>10904672.44459632</v>
      </c>
      <c r="N19" s="11">
        <f t="shared" si="5"/>
        <v>4997974.8704399802</v>
      </c>
      <c r="O19" s="11">
        <f t="shared" si="5"/>
        <v>6735907.0412975196</v>
      </c>
      <c r="P19" s="11">
        <f t="shared" si="5"/>
        <v>6065724.0473067034</v>
      </c>
      <c r="Q19" s="11">
        <f t="shared" si="5"/>
        <v>1658418.9342823571</v>
      </c>
      <c r="R19" s="11">
        <f t="shared" si="5"/>
        <v>13471814.082595039</v>
      </c>
      <c r="S19" s="48">
        <f>SUM(B19:R19)</f>
        <v>77332302.086262226</v>
      </c>
      <c r="T19" s="48"/>
    </row>
    <row r="20" spans="1:20">
      <c r="A20" s="14" t="s">
        <v>4</v>
      </c>
      <c r="B20" s="11">
        <f>B11/($S$11-$F$11)*$F$14</f>
        <v>11757015.177997455</v>
      </c>
      <c r="C20" s="11">
        <f>C11/($S$11-$F$11)*$F$14</f>
        <v>2939257.8792528259</v>
      </c>
      <c r="D20" s="11">
        <f>D11/($S$11-$F$11)*$F$14</f>
        <v>2939257.8792528259</v>
      </c>
      <c r="E20" s="11">
        <f>E11/($S$11-$F$11)*$F$14</f>
        <v>58785075.889987282</v>
      </c>
      <c r="F20" s="11"/>
      <c r="G20" s="11">
        <f t="shared" ref="G20:R20" si="6">G11/($S$11-$F$11)*$F$14</f>
        <v>2939257.8792528259</v>
      </c>
      <c r="H20" s="11">
        <f t="shared" si="6"/>
        <v>2939257.8792528259</v>
      </c>
      <c r="I20" s="11">
        <f t="shared" si="6"/>
        <v>2939257.8792528259</v>
      </c>
      <c r="J20" s="11">
        <f t="shared" si="6"/>
        <v>2939257.8792528259</v>
      </c>
      <c r="K20" s="11">
        <f t="shared" si="6"/>
        <v>11757015.177997455</v>
      </c>
      <c r="L20" s="11">
        <f t="shared" si="6"/>
        <v>11757015.177997455</v>
      </c>
      <c r="M20" s="11">
        <f t="shared" si="6"/>
        <v>11757015.177997455</v>
      </c>
      <c r="N20" s="11">
        <f t="shared" si="6"/>
        <v>11757015.177997455</v>
      </c>
      <c r="O20" s="11">
        <f t="shared" si="6"/>
        <v>2939257.8792528259</v>
      </c>
      <c r="P20" s="11">
        <f t="shared" si="6"/>
        <v>2939257.8792528259</v>
      </c>
      <c r="Q20" s="11">
        <f t="shared" si="6"/>
        <v>2939257.8792528259</v>
      </c>
      <c r="R20" s="11">
        <f t="shared" si="6"/>
        <v>2939257.8792528259</v>
      </c>
      <c r="S20" s="47">
        <f>SUM(B20:R20)</f>
        <v>146962730.57250279</v>
      </c>
      <c r="T20" s="48"/>
    </row>
    <row r="21" spans="1:20">
      <c r="A21" s="10" t="s">
        <v>66</v>
      </c>
      <c r="B21" s="11">
        <f>B12/($S$12-$G$12)*$G$14</f>
        <v>416990.4589416727</v>
      </c>
      <c r="C21" s="11">
        <f>C12/($S$12-$G$12)*$G$14</f>
        <v>0</v>
      </c>
      <c r="D21" s="11">
        <f>D12/($S$12-$G$12)*$G$14</f>
        <v>694984.09823612124</v>
      </c>
      <c r="E21" s="11">
        <f>E12/($S$12-$G$12)*$G$14</f>
        <v>277993.63929444848</v>
      </c>
      <c r="F21" s="11">
        <f>F12/($S$12-$G$12)*$G$14</f>
        <v>277993.63929444848</v>
      </c>
      <c r="G21" s="11"/>
      <c r="H21" s="11">
        <f t="shared" ref="H21:R21" si="7">H12/($S$12-$G$12)*$G$14</f>
        <v>277993.63929444848</v>
      </c>
      <c r="I21" s="11">
        <f t="shared" si="7"/>
        <v>12857205.817368243</v>
      </c>
      <c r="J21" s="11">
        <f t="shared" si="7"/>
        <v>7749072.6953327516</v>
      </c>
      <c r="K21" s="11">
        <f t="shared" si="7"/>
        <v>277993.63929444848</v>
      </c>
      <c r="L21" s="11">
        <f t="shared" si="7"/>
        <v>277993.63929444848</v>
      </c>
      <c r="M21" s="11">
        <f t="shared" si="7"/>
        <v>277993.63929444848</v>
      </c>
      <c r="N21" s="11">
        <f t="shared" si="7"/>
        <v>277993.63929444848</v>
      </c>
      <c r="O21" s="11">
        <f t="shared" si="7"/>
        <v>13737519.00846733</v>
      </c>
      <c r="P21" s="11">
        <f t="shared" si="7"/>
        <v>30926792.371507391</v>
      </c>
      <c r="Q21" s="11">
        <f t="shared" si="7"/>
        <v>5073383.9171236847</v>
      </c>
      <c r="R21" s="11">
        <f t="shared" si="7"/>
        <v>277993.63929444848</v>
      </c>
      <c r="S21" s="48">
        <f>SUM(B21:R21)</f>
        <v>73679897.481332794</v>
      </c>
      <c r="T21" s="48"/>
    </row>
    <row r="22" spans="1:20">
      <c r="A22" s="15" t="s">
        <v>67</v>
      </c>
      <c r="B22" s="11"/>
      <c r="C22" s="11"/>
      <c r="D22" s="11"/>
      <c r="E22" s="11"/>
      <c r="F22" s="11"/>
      <c r="G22" s="11"/>
      <c r="H22" s="11"/>
      <c r="I22" s="11">
        <f t="shared" ref="I22:R22" si="8">I13/($S$13-$H$13)*$H$14</f>
        <v>95077514.494736165</v>
      </c>
      <c r="J22" s="11">
        <f t="shared" si="8"/>
        <v>57303474.952232875</v>
      </c>
      <c r="K22" s="11">
        <f t="shared" si="8"/>
        <v>0</v>
      </c>
      <c r="L22" s="11">
        <f t="shared" si="8"/>
        <v>0</v>
      </c>
      <c r="M22" s="11">
        <f t="shared" si="8"/>
        <v>0</v>
      </c>
      <c r="N22" s="11">
        <f t="shared" si="8"/>
        <v>0</v>
      </c>
      <c r="O22" s="11">
        <f t="shared" si="8"/>
        <v>0</v>
      </c>
      <c r="P22" s="11">
        <f t="shared" si="8"/>
        <v>0</v>
      </c>
      <c r="Q22" s="11">
        <f t="shared" si="8"/>
        <v>0</v>
      </c>
      <c r="R22" s="11">
        <f t="shared" si="8"/>
        <v>0</v>
      </c>
      <c r="S22" s="48">
        <f>SUM(I22:R22)</f>
        <v>152380989.44696903</v>
      </c>
      <c r="T22" s="48"/>
    </row>
    <row r="23" spans="1:20">
      <c r="A23" s="10" t="s">
        <v>68</v>
      </c>
      <c r="B23" s="56">
        <f>SUM(B16:B22)</f>
        <v>13322088.573912062</v>
      </c>
      <c r="C23" s="56">
        <f t="shared" ref="C23:M23" si="9">SUM(C16:C22)</f>
        <v>2939257.8792528259</v>
      </c>
      <c r="D23" s="56">
        <f t="shared" si="9"/>
        <v>5547713.539110506</v>
      </c>
      <c r="E23" s="56">
        <f t="shared" si="9"/>
        <v>61436078.968701027</v>
      </c>
      <c r="F23" s="56">
        <f t="shared" si="9"/>
        <v>8621948.4599987101</v>
      </c>
      <c r="G23" s="56">
        <f t="shared" si="9"/>
        <v>8067971.0704157362</v>
      </c>
      <c r="H23" s="57">
        <f t="shared" si="9"/>
        <v>7580576.0850615613</v>
      </c>
      <c r="I23" s="56">
        <f t="shared" si="9"/>
        <v>125669689.3956005</v>
      </c>
      <c r="J23" s="56">
        <f t="shared" si="9"/>
        <v>75699804.686975181</v>
      </c>
      <c r="K23" s="56">
        <f t="shared" si="9"/>
        <v>22160835.613681003</v>
      </c>
      <c r="L23" s="56">
        <f t="shared" si="9"/>
        <v>38504881.544976369</v>
      </c>
      <c r="M23" s="56">
        <f t="shared" si="9"/>
        <v>27876828.007749308</v>
      </c>
      <c r="N23" s="56">
        <f>SUM(N16:N22)</f>
        <v>21387473.204672918</v>
      </c>
      <c r="O23" s="56">
        <f t="shared" ref="O23:R23" si="10">SUM(O16:O22)</f>
        <v>28341318.14828182</v>
      </c>
      <c r="P23" s="56">
        <f t="shared" si="10"/>
        <v>56177330.150194675</v>
      </c>
      <c r="Q23" s="56">
        <f t="shared" si="10"/>
        <v>22227655.196178503</v>
      </c>
      <c r="R23" s="56">
        <f t="shared" si="10"/>
        <v>19482282.314837284</v>
      </c>
      <c r="S23" s="48">
        <f>SUM(S16:S22)</f>
        <v>545043732.83959985</v>
      </c>
      <c r="T23" s="48"/>
    </row>
    <row r="24" spans="1:20">
      <c r="A24" s="17"/>
      <c r="B24" s="17"/>
      <c r="C24" s="17"/>
      <c r="D24" s="17"/>
      <c r="E24" s="17"/>
      <c r="F24" s="17"/>
      <c r="G24" s="68" t="s">
        <v>75</v>
      </c>
      <c r="H24" s="68"/>
      <c r="I24" s="18">
        <f t="shared" ref="I24:R24" si="11">I14+I23</f>
        <v>613483808.74485874</v>
      </c>
      <c r="J24" s="18">
        <f t="shared" si="11"/>
        <v>345826256.18742281</v>
      </c>
      <c r="K24" s="18">
        <f t="shared" si="11"/>
        <v>109821612.97790636</v>
      </c>
      <c r="L24" s="18">
        <f t="shared" si="11"/>
        <v>257159001.27127212</v>
      </c>
      <c r="M24" s="18">
        <f t="shared" si="11"/>
        <v>597547426.27141917</v>
      </c>
      <c r="N24" s="18">
        <f t="shared" si="11"/>
        <v>82272780.801141948</v>
      </c>
      <c r="O24" s="18">
        <f t="shared" si="11"/>
        <v>187440762.02726817</v>
      </c>
      <c r="P24" s="18">
        <f t="shared" si="11"/>
        <v>1005780987.1916554</v>
      </c>
      <c r="Q24" s="18">
        <f t="shared" si="11"/>
        <v>298749178.43577343</v>
      </c>
      <c r="R24" s="18">
        <f t="shared" si="11"/>
        <v>114977939.65138918</v>
      </c>
      <c r="S24" s="61">
        <f>SUM(I24:R24)</f>
        <v>3613059753.5601068</v>
      </c>
      <c r="T24" s="45"/>
    </row>
    <row r="25" spans="1:20">
      <c r="A25" s="17"/>
      <c r="B25" s="17"/>
      <c r="C25" s="17"/>
      <c r="D25" s="19"/>
      <c r="E25" s="17"/>
      <c r="F25" s="17"/>
      <c r="G25" s="10" t="s">
        <v>15</v>
      </c>
      <c r="H25" s="57">
        <f>$B$23</f>
        <v>13322088.573912062</v>
      </c>
      <c r="I25" s="18">
        <f t="shared" ref="I25:R25" si="12">I7/$T$7*$H$25</f>
        <v>1816648.4418970991</v>
      </c>
      <c r="J25" s="18">
        <f t="shared" si="12"/>
        <v>605549.4806323665</v>
      </c>
      <c r="K25" s="18">
        <f t="shared" si="12"/>
        <v>1211098.961264733</v>
      </c>
      <c r="L25" s="18">
        <f t="shared" si="12"/>
        <v>605549.4806323665</v>
      </c>
      <c r="M25" s="18">
        <f t="shared" si="12"/>
        <v>605549.4806323665</v>
      </c>
      <c r="N25" s="18">
        <f t="shared" si="12"/>
        <v>605549.4806323665</v>
      </c>
      <c r="O25" s="18">
        <f t="shared" si="12"/>
        <v>605549.4806323665</v>
      </c>
      <c r="P25" s="18">
        <f t="shared" si="12"/>
        <v>3633296.8837941983</v>
      </c>
      <c r="Q25" s="18">
        <f t="shared" si="12"/>
        <v>3027747.4031618321</v>
      </c>
      <c r="R25" s="18">
        <f t="shared" si="12"/>
        <v>605549.4806323665</v>
      </c>
      <c r="S25" s="61">
        <f>SUM(I25:R25)</f>
        <v>13322088.573912064</v>
      </c>
      <c r="T25" s="45"/>
    </row>
    <row r="26" spans="1:20">
      <c r="A26" s="17"/>
      <c r="B26" s="17"/>
      <c r="C26" s="17"/>
      <c r="D26" s="17"/>
      <c r="E26" s="17"/>
      <c r="F26" s="17"/>
      <c r="G26" s="10" t="s">
        <v>2</v>
      </c>
      <c r="H26" s="58">
        <f>C23</f>
        <v>2939257.8792528259</v>
      </c>
      <c r="I26" s="18">
        <f t="shared" ref="I26:R26" si="13">I8/$T$8*$H$26</f>
        <v>408230.26100733696</v>
      </c>
      <c r="J26" s="18">
        <f t="shared" si="13"/>
        <v>272153.50733822462</v>
      </c>
      <c r="K26" s="18">
        <f t="shared" si="13"/>
        <v>163292.10440293475</v>
      </c>
      <c r="L26" s="18">
        <f t="shared" si="13"/>
        <v>326584.20880586951</v>
      </c>
      <c r="M26" s="18">
        <f t="shared" si="13"/>
        <v>326584.20880586951</v>
      </c>
      <c r="N26" s="18">
        <f t="shared" si="13"/>
        <v>326584.20880586951</v>
      </c>
      <c r="O26" s="18">
        <f t="shared" si="13"/>
        <v>326584.20880586951</v>
      </c>
      <c r="P26" s="18">
        <f t="shared" si="13"/>
        <v>435445.61174115934</v>
      </c>
      <c r="Q26" s="18">
        <f t="shared" si="13"/>
        <v>272153.50733822462</v>
      </c>
      <c r="R26" s="18">
        <f t="shared" si="13"/>
        <v>81646.052201467377</v>
      </c>
      <c r="S26" s="61">
        <f>SUM(I26:R26)</f>
        <v>2939257.8792528254</v>
      </c>
      <c r="T26" s="45"/>
    </row>
    <row r="27" spans="1:20">
      <c r="A27" s="17"/>
      <c r="B27" s="20"/>
      <c r="C27" s="17"/>
      <c r="D27" s="17"/>
      <c r="E27" s="17"/>
      <c r="F27" s="17"/>
      <c r="G27" s="10" t="s">
        <v>7</v>
      </c>
      <c r="H27" s="58">
        <f>D23</f>
        <v>5547713.539110506</v>
      </c>
      <c r="I27" s="18">
        <f t="shared" ref="I27:R27" si="14">I9/$T$9*$H$27</f>
        <v>1395298.5121724491</v>
      </c>
      <c r="J27" s="18">
        <f t="shared" si="14"/>
        <v>1012510.5020933822</v>
      </c>
      <c r="K27" s="18">
        <f t="shared" si="14"/>
        <v>35505.327695890563</v>
      </c>
      <c r="L27" s="18">
        <f t="shared" si="14"/>
        <v>297940.42126523028</v>
      </c>
      <c r="M27" s="18">
        <f t="shared" si="14"/>
        <v>518276.34056658548</v>
      </c>
      <c r="N27" s="18">
        <f t="shared" si="14"/>
        <v>54170.985684587322</v>
      </c>
      <c r="O27" s="18">
        <f t="shared" si="14"/>
        <v>511495.8374146045</v>
      </c>
      <c r="P27" s="18">
        <f t="shared" si="14"/>
        <v>989381.31719434483</v>
      </c>
      <c r="Q27" s="18">
        <f t="shared" si="14"/>
        <v>550839.79825338791</v>
      </c>
      <c r="R27" s="18">
        <f t="shared" si="14"/>
        <v>182294.49677004383</v>
      </c>
      <c r="S27" s="61">
        <f>SUM(I27:R27)</f>
        <v>5547713.539110506</v>
      </c>
      <c r="T27" s="45"/>
    </row>
    <row r="28" spans="1:20">
      <c r="A28" s="17"/>
      <c r="B28" s="20"/>
      <c r="C28" s="17"/>
      <c r="D28" s="17"/>
      <c r="E28" s="17"/>
      <c r="F28" s="17"/>
      <c r="G28" s="10" t="s">
        <v>3</v>
      </c>
      <c r="H28" s="58">
        <f>E23</f>
        <v>61436078.968701027</v>
      </c>
      <c r="I28" s="18">
        <f t="shared" ref="I28:R28" si="15">I10/$T$10*$H$28</f>
        <v>3338917.3352554906</v>
      </c>
      <c r="J28" s="18">
        <f t="shared" si="15"/>
        <v>2012374.5020593903</v>
      </c>
      <c r="K28" s="18">
        <f t="shared" si="15"/>
        <v>3934507.9950578217</v>
      </c>
      <c r="L28" s="18">
        <f t="shared" si="15"/>
        <v>17326273.739704169</v>
      </c>
      <c r="M28" s="18">
        <f t="shared" si="15"/>
        <v>8663136.8698520847</v>
      </c>
      <c r="N28" s="18">
        <f t="shared" si="15"/>
        <v>3970604.3986822045</v>
      </c>
      <c r="O28" s="18">
        <f t="shared" si="15"/>
        <v>5351291.8373148814</v>
      </c>
      <c r="P28" s="18">
        <f t="shared" si="15"/>
        <v>4818869.8838552218</v>
      </c>
      <c r="Q28" s="18">
        <f t="shared" si="15"/>
        <v>1317518.7322900044</v>
      </c>
      <c r="R28" s="18">
        <f t="shared" si="15"/>
        <v>10702583.674629763</v>
      </c>
      <c r="S28" s="61">
        <f t="shared" ref="S28:S31" si="16">SUM(I28:R28)</f>
        <v>61436078.968701035</v>
      </c>
      <c r="T28" s="45"/>
    </row>
    <row r="29" spans="1:20">
      <c r="A29" s="17"/>
      <c r="B29" s="20"/>
      <c r="C29" s="17"/>
      <c r="D29" s="17"/>
      <c r="E29" s="17"/>
      <c r="F29" s="17"/>
      <c r="G29" s="10" t="s">
        <v>4</v>
      </c>
      <c r="H29" s="58">
        <f>F23</f>
        <v>8621948.4599987101</v>
      </c>
      <c r="I29" s="18">
        <f t="shared" ref="I29:R29" si="17">I11/$T$11*$H$29</f>
        <v>391907.14428522391</v>
      </c>
      <c r="J29" s="18">
        <f t="shared" si="17"/>
        <v>391907.14428522391</v>
      </c>
      <c r="K29" s="18">
        <f t="shared" si="17"/>
        <v>1567626.3985718417</v>
      </c>
      <c r="L29" s="18">
        <f t="shared" si="17"/>
        <v>1567626.3985718417</v>
      </c>
      <c r="M29" s="18">
        <f t="shared" si="17"/>
        <v>1567626.3985718417</v>
      </c>
      <c r="N29" s="18">
        <f t="shared" si="17"/>
        <v>1567626.3985718417</v>
      </c>
      <c r="O29" s="18">
        <f t="shared" si="17"/>
        <v>391907.14428522391</v>
      </c>
      <c r="P29" s="18">
        <f t="shared" si="17"/>
        <v>391907.14428522391</v>
      </c>
      <c r="Q29" s="18">
        <f t="shared" si="17"/>
        <v>391907.14428522391</v>
      </c>
      <c r="R29" s="18">
        <f t="shared" si="17"/>
        <v>391907.14428522391</v>
      </c>
      <c r="S29" s="61">
        <f t="shared" si="16"/>
        <v>8621948.4599987101</v>
      </c>
      <c r="T29" s="45"/>
    </row>
    <row r="30" spans="1:20">
      <c r="A30" s="17"/>
      <c r="B30" s="20"/>
      <c r="C30" s="17"/>
      <c r="D30" s="17"/>
      <c r="E30" s="17"/>
      <c r="F30" s="17"/>
      <c r="G30" s="10" t="s">
        <v>5</v>
      </c>
      <c r="H30" s="58">
        <f>G23</f>
        <v>8067971.0704157362</v>
      </c>
      <c r="I30" s="18">
        <f t="shared" ref="I30:R30" si="18">I12/$T$12*$H$30</f>
        <v>1446059.7268143818</v>
      </c>
      <c r="J30" s="18">
        <f t="shared" si="18"/>
        <v>871544.10562056</v>
      </c>
      <c r="K30" s="18">
        <f t="shared" si="18"/>
        <v>31266.156255446098</v>
      </c>
      <c r="L30" s="18">
        <f t="shared" si="18"/>
        <v>31266.156255446098</v>
      </c>
      <c r="M30" s="18">
        <f t="shared" si="18"/>
        <v>31266.156255446098</v>
      </c>
      <c r="N30" s="18">
        <f t="shared" si="18"/>
        <v>31266.156255446098</v>
      </c>
      <c r="O30" s="18">
        <f t="shared" si="18"/>
        <v>1545069.2216232945</v>
      </c>
      <c r="P30" s="18">
        <f t="shared" si="18"/>
        <v>3478359.883418378</v>
      </c>
      <c r="Q30" s="18">
        <f t="shared" si="18"/>
        <v>570607.35166189121</v>
      </c>
      <c r="R30" s="18">
        <f t="shared" si="18"/>
        <v>31266.156255446098</v>
      </c>
      <c r="S30" s="61">
        <f t="shared" si="16"/>
        <v>8067971.0704157352</v>
      </c>
      <c r="T30" s="45"/>
    </row>
    <row r="31" spans="1:20">
      <c r="A31" s="17"/>
      <c r="B31" s="20"/>
      <c r="C31" s="17"/>
      <c r="D31" s="17"/>
      <c r="E31" s="17"/>
      <c r="F31" s="17"/>
      <c r="G31" s="10" t="s">
        <v>6</v>
      </c>
      <c r="H31" s="58">
        <f>H23</f>
        <v>7580576.0850615613</v>
      </c>
      <c r="I31" s="18">
        <f t="shared" ref="I31:R31" si="19">I13/$T$13*$H$31</f>
        <v>4729870.4072053591</v>
      </c>
      <c r="J31" s="18">
        <f t="shared" si="19"/>
        <v>2850705.6778562027</v>
      </c>
      <c r="K31" s="18">
        <f t="shared" si="19"/>
        <v>0</v>
      </c>
      <c r="L31" s="18">
        <f t="shared" si="19"/>
        <v>0</v>
      </c>
      <c r="M31" s="18">
        <f t="shared" si="19"/>
        <v>0</v>
      </c>
      <c r="N31" s="18">
        <f t="shared" si="19"/>
        <v>0</v>
      </c>
      <c r="O31" s="18">
        <f t="shared" si="19"/>
        <v>0</v>
      </c>
      <c r="P31" s="18">
        <f t="shared" si="19"/>
        <v>0</v>
      </c>
      <c r="Q31" s="18">
        <f t="shared" si="19"/>
        <v>0</v>
      </c>
      <c r="R31" s="18">
        <f t="shared" si="19"/>
        <v>0</v>
      </c>
      <c r="S31" s="61">
        <f t="shared" si="16"/>
        <v>7580576.0850615613</v>
      </c>
      <c r="T31" s="45"/>
    </row>
    <row r="32" spans="1:20">
      <c r="A32" s="17"/>
      <c r="B32" s="20"/>
      <c r="C32" s="17"/>
      <c r="D32" s="17"/>
      <c r="E32" s="17"/>
      <c r="F32" s="17"/>
      <c r="G32" s="69" t="s">
        <v>76</v>
      </c>
      <c r="H32" s="70"/>
      <c r="I32" s="18">
        <f>SUM(I25:I31)</f>
        <v>13526931.828637339</v>
      </c>
      <c r="J32" s="18">
        <f t="shared" ref="J32:R32" si="20">SUM(J25:J31)</f>
        <v>8016744.9198853504</v>
      </c>
      <c r="K32" s="18">
        <f t="shared" si="20"/>
        <v>6943296.9432486678</v>
      </c>
      <c r="L32" s="18">
        <f t="shared" si="20"/>
        <v>20155240.405234922</v>
      </c>
      <c r="M32" s="18">
        <f t="shared" si="20"/>
        <v>11712439.454684194</v>
      </c>
      <c r="N32" s="18">
        <f t="shared" si="20"/>
        <v>6555801.6286323154</v>
      </c>
      <c r="O32" s="18">
        <f t="shared" si="20"/>
        <v>8731897.7300762404</v>
      </c>
      <c r="P32" s="18">
        <f t="shared" si="20"/>
        <v>13747260.724288527</v>
      </c>
      <c r="Q32" s="18">
        <f t="shared" si="20"/>
        <v>6130773.9369905628</v>
      </c>
      <c r="R32" s="18">
        <f t="shared" si="20"/>
        <v>11995247.004774312</v>
      </c>
      <c r="S32" s="61">
        <f>SUM(I32:R32)</f>
        <v>107515634.57645243</v>
      </c>
      <c r="T32" s="45"/>
    </row>
    <row r="33" spans="1:20">
      <c r="A33" s="17"/>
      <c r="B33" s="17"/>
      <c r="C33" s="17"/>
      <c r="D33" s="17"/>
      <c r="E33" s="17"/>
      <c r="F33" s="17"/>
      <c r="G33" s="10"/>
      <c r="H33" s="2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52"/>
      <c r="T33" s="45"/>
    </row>
    <row r="34" spans="1:20">
      <c r="A34" s="17"/>
      <c r="B34" s="17"/>
      <c r="C34" s="17"/>
      <c r="D34" s="17"/>
      <c r="E34" s="17"/>
      <c r="F34" s="17"/>
      <c r="G34" s="69" t="s">
        <v>77</v>
      </c>
      <c r="H34" s="70"/>
      <c r="I34" s="18">
        <f>I24+I32</f>
        <v>627010740.5734961</v>
      </c>
      <c r="J34" s="18">
        <f t="shared" ref="J34:R34" si="21">J24+J32</f>
        <v>353843001.10730815</v>
      </c>
      <c r="K34" s="18">
        <f t="shared" si="21"/>
        <v>116764909.92115504</v>
      </c>
      <c r="L34" s="18">
        <f t="shared" si="21"/>
        <v>277314241.67650706</v>
      </c>
      <c r="M34" s="18">
        <f t="shared" si="21"/>
        <v>609259865.72610331</v>
      </c>
      <c r="N34" s="18">
        <f t="shared" si="21"/>
        <v>88828582.429774269</v>
      </c>
      <c r="O34" s="18">
        <f t="shared" si="21"/>
        <v>196172659.75734442</v>
      </c>
      <c r="P34" s="18">
        <f t="shared" si="21"/>
        <v>1019528247.915944</v>
      </c>
      <c r="Q34" s="18">
        <f t="shared" si="21"/>
        <v>304879952.37276399</v>
      </c>
      <c r="R34" s="18">
        <f t="shared" si="21"/>
        <v>126973186.6561635</v>
      </c>
      <c r="S34" s="53">
        <f>SUM(I34:R34)</f>
        <v>3720575388.13656</v>
      </c>
      <c r="T34" s="45"/>
    </row>
    <row r="35" spans="1:20">
      <c r="A35" s="17"/>
      <c r="B35" s="17"/>
      <c r="C35" s="17"/>
      <c r="D35" s="17"/>
      <c r="E35" s="17"/>
      <c r="F35" s="17"/>
      <c r="G35" s="69" t="s">
        <v>78</v>
      </c>
      <c r="H35" s="70"/>
      <c r="I35" s="11">
        <f>[3]Air!$D$4</f>
        <v>370</v>
      </c>
      <c r="J35" s="11">
        <f>[3]Air!$D$5</f>
        <v>223</v>
      </c>
      <c r="K35" s="11">
        <f>[3]Air!$D$6</f>
        <v>436</v>
      </c>
      <c r="L35" s="11">
        <f>[3]Air!$D$8</f>
        <v>1920</v>
      </c>
      <c r="M35" s="11">
        <f>[3]Air!$D$9</f>
        <v>960</v>
      </c>
      <c r="N35" s="11">
        <f>[3]Air!$D$10</f>
        <v>440</v>
      </c>
      <c r="O35" s="11">
        <f>[3]Air!$D$11</f>
        <v>593</v>
      </c>
      <c r="P35" s="11">
        <f>[3]Air!$D$12</f>
        <v>534</v>
      </c>
      <c r="Q35" s="11">
        <f>[3]Air!$D$13</f>
        <v>146</v>
      </c>
      <c r="R35" s="11">
        <f>[3]Air!$D$17</f>
        <v>1186</v>
      </c>
      <c r="S35" s="45"/>
      <c r="T35" s="45"/>
    </row>
    <row r="36" spans="1:20">
      <c r="A36" s="17"/>
      <c r="B36" s="17"/>
      <c r="C36" s="17"/>
      <c r="D36" s="17"/>
      <c r="E36" s="17"/>
      <c r="F36" s="17"/>
      <c r="G36" s="69" t="s">
        <v>79</v>
      </c>
      <c r="H36" s="70"/>
      <c r="I36" s="25">
        <f>I34/I35</f>
        <v>1694623.623171611</v>
      </c>
      <c r="J36" s="25">
        <f t="shared" ref="J36:R36" si="22">J34/J35</f>
        <v>1586739.9152794087</v>
      </c>
      <c r="K36" s="25">
        <f t="shared" si="22"/>
        <v>267809.42642466753</v>
      </c>
      <c r="L36" s="25">
        <f t="shared" si="22"/>
        <v>144434.50087318075</v>
      </c>
      <c r="M36" s="25">
        <f t="shared" si="22"/>
        <v>634645.69346469094</v>
      </c>
      <c r="N36" s="25">
        <f t="shared" si="22"/>
        <v>201883.14188585061</v>
      </c>
      <c r="O36" s="25">
        <f t="shared" si="22"/>
        <v>330813.92876449315</v>
      </c>
      <c r="P36" s="25">
        <f t="shared" si="22"/>
        <v>1909228.9286815431</v>
      </c>
      <c r="Q36" s="25">
        <f t="shared" si="22"/>
        <v>2088218.8518682464</v>
      </c>
      <c r="R36" s="25">
        <f t="shared" si="22"/>
        <v>107060.02247568592</v>
      </c>
      <c r="S36" s="45"/>
      <c r="T36" s="45"/>
    </row>
  </sheetData>
  <mergeCells count="11">
    <mergeCell ref="G24:H24"/>
    <mergeCell ref="G32:H32"/>
    <mergeCell ref="G34:H34"/>
    <mergeCell ref="G35:H35"/>
    <mergeCell ref="G36:H36"/>
    <mergeCell ref="A5:A6"/>
    <mergeCell ref="B5:H5"/>
    <mergeCell ref="I5:R5"/>
    <mergeCell ref="S5:T5"/>
    <mergeCell ref="A2:T2"/>
    <mergeCell ref="A3:T3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tabSelected="1" topLeftCell="A25" workbookViewId="0">
      <selection activeCell="B17" sqref="B17"/>
    </sheetView>
  </sheetViews>
  <sheetFormatPr defaultRowHeight="15"/>
  <cols>
    <col min="1" max="1" width="18.140625" customWidth="1"/>
    <col min="2" max="2" width="13" customWidth="1"/>
    <col min="3" max="3" width="14" customWidth="1"/>
    <col min="4" max="4" width="15.5703125" customWidth="1"/>
    <col min="5" max="5" width="15.140625" customWidth="1"/>
    <col min="6" max="6" width="15" customWidth="1"/>
    <col min="7" max="7" width="14.5703125" customWidth="1"/>
    <col min="8" max="8" width="15.28515625" customWidth="1"/>
    <col min="9" max="9" width="23.85546875" customWidth="1"/>
    <col min="10" max="10" width="13.28515625" customWidth="1"/>
    <col min="11" max="11" width="19.85546875" customWidth="1"/>
    <col min="12" max="13" width="17.5703125" customWidth="1"/>
    <col min="14" max="14" width="28.140625" customWidth="1"/>
    <col min="15" max="15" width="18.140625" customWidth="1"/>
    <col min="16" max="16" width="17" customWidth="1"/>
    <col min="17" max="17" width="14.28515625" customWidth="1"/>
    <col min="18" max="18" width="13.28515625" customWidth="1"/>
    <col min="19" max="19" width="20" customWidth="1"/>
    <col min="20" max="20" width="15" bestFit="1" customWidth="1"/>
  </cols>
  <sheetData>
    <row r="1" spans="1:20" ht="15.75">
      <c r="A1" s="55" t="s">
        <v>86</v>
      </c>
    </row>
    <row r="2" spans="1:20" ht="15.75">
      <c r="A2" s="67" t="s">
        <v>70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5.75">
      <c r="A3" s="67" t="s">
        <v>51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5" spans="1:20">
      <c r="A5" s="62" t="s">
        <v>52</v>
      </c>
      <c r="B5" s="62" t="s">
        <v>9</v>
      </c>
      <c r="C5" s="62"/>
      <c r="D5" s="62"/>
      <c r="E5" s="62"/>
      <c r="F5" s="62"/>
      <c r="G5" s="62"/>
      <c r="H5" s="62"/>
      <c r="I5" s="62" t="s">
        <v>8</v>
      </c>
      <c r="J5" s="62"/>
      <c r="K5" s="62"/>
      <c r="L5" s="62"/>
      <c r="M5" s="62"/>
      <c r="N5" s="62"/>
      <c r="O5" s="62"/>
      <c r="P5" s="62"/>
      <c r="Q5" s="62"/>
      <c r="R5" s="62"/>
      <c r="S5" s="62" t="s">
        <v>53</v>
      </c>
      <c r="T5" s="62"/>
    </row>
    <row r="6" spans="1:20">
      <c r="A6" s="62"/>
      <c r="B6" s="10" t="s">
        <v>15</v>
      </c>
      <c r="C6" s="10" t="s">
        <v>2</v>
      </c>
      <c r="D6" s="10" t="s">
        <v>7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16</v>
      </c>
      <c r="J6" s="10" t="s">
        <v>17</v>
      </c>
      <c r="K6" s="10" t="s">
        <v>10</v>
      </c>
      <c r="L6" s="15" t="s">
        <v>18</v>
      </c>
      <c r="M6" s="10" t="s">
        <v>11</v>
      </c>
      <c r="N6" s="15" t="s">
        <v>74</v>
      </c>
      <c r="O6" s="10" t="s">
        <v>14</v>
      </c>
      <c r="P6" s="10" t="s">
        <v>12</v>
      </c>
      <c r="Q6" s="10" t="s">
        <v>13</v>
      </c>
      <c r="R6" s="10" t="s">
        <v>19</v>
      </c>
      <c r="S6" s="26" t="s">
        <v>54</v>
      </c>
      <c r="T6" s="26" t="s">
        <v>55</v>
      </c>
    </row>
    <row r="7" spans="1:20">
      <c r="A7" s="10" t="s">
        <v>56</v>
      </c>
      <c r="B7" s="11">
        <f>[3]Telepon!$C$8</f>
        <v>1</v>
      </c>
      <c r="C7" s="11">
        <f>0</f>
        <v>0</v>
      </c>
      <c r="D7" s="11">
        <f>[3]Air!$C$20</f>
        <v>0</v>
      </c>
      <c r="E7" s="11">
        <f>[3]Air!$C$15</f>
        <v>1</v>
      </c>
      <c r="F7" s="11">
        <f>[3]Air!$C$16</f>
        <v>4</v>
      </c>
      <c r="G7" s="11">
        <f>[3]Air!$C$18</f>
        <v>2</v>
      </c>
      <c r="H7" s="11">
        <f>[3]Air!$C$19</f>
        <v>2</v>
      </c>
      <c r="I7" s="11">
        <f>[3]Air!$C$4</f>
        <v>3</v>
      </c>
      <c r="J7" s="11">
        <f>[3]Air!$C$5</f>
        <v>1</v>
      </c>
      <c r="K7" s="11">
        <f>[3]Air!$C$6</f>
        <v>2</v>
      </c>
      <c r="L7" s="11">
        <f>[3]Air!$C$8</f>
        <v>1</v>
      </c>
      <c r="M7" s="11">
        <f>[3]Air!$C$9</f>
        <v>1</v>
      </c>
      <c r="N7" s="11">
        <f>[3]Air!$C$10</f>
        <v>1</v>
      </c>
      <c r="O7" s="11">
        <f>[3]Air!$C$11</f>
        <v>1</v>
      </c>
      <c r="P7" s="11">
        <f>[3]Air!$C$12</f>
        <v>6</v>
      </c>
      <c r="Q7" s="11">
        <f>[3]Air!$C$13</f>
        <v>5</v>
      </c>
      <c r="R7" s="11">
        <f>[3]Air!$C$17</f>
        <v>1</v>
      </c>
      <c r="S7" s="13">
        <f t="shared" ref="S7:S13" si="0">SUM(B7:R7)</f>
        <v>32</v>
      </c>
      <c r="T7" s="13">
        <f t="shared" ref="T7:T13" si="1">SUM(I7:R7)</f>
        <v>22</v>
      </c>
    </row>
    <row r="8" spans="1:20">
      <c r="A8" s="10" t="s">
        <v>57</v>
      </c>
      <c r="B8" s="11">
        <f>'[1]gedung '!$C$7</f>
        <v>30</v>
      </c>
      <c r="C8" s="11">
        <f>'[1]gedung '!$C$14</f>
        <v>120</v>
      </c>
      <c r="D8" s="11">
        <f>'[1]gedung '!$C$17</f>
        <v>50</v>
      </c>
      <c r="E8" s="11">
        <f>'[1]gedung '!$C$15</f>
        <v>10</v>
      </c>
      <c r="F8" s="11">
        <f>'[1]gedung '!$C$16</f>
        <v>10</v>
      </c>
      <c r="G8" s="11">
        <f>'[1]gedung '!$C$19</f>
        <v>30</v>
      </c>
      <c r="H8" s="11">
        <f>'[1]gedung '!$C$20</f>
        <v>10</v>
      </c>
      <c r="I8" s="11">
        <f>'[1]gedung '!$C$4</f>
        <v>75</v>
      </c>
      <c r="J8" s="11">
        <f>'[1]gedung '!$C$5</f>
        <v>50</v>
      </c>
      <c r="K8" s="11">
        <f>'[1]gedung '!$C$6</f>
        <v>30</v>
      </c>
      <c r="L8" s="11">
        <f>'[1]gedung '!$C$8</f>
        <v>60</v>
      </c>
      <c r="M8" s="11">
        <f>'[1]gedung '!$C$9</f>
        <v>60</v>
      </c>
      <c r="N8" s="11">
        <f>'[1]gedung '!$C$10</f>
        <v>60</v>
      </c>
      <c r="O8" s="20">
        <f>'[1]gedung '!$C$11</f>
        <v>60</v>
      </c>
      <c r="P8" s="11">
        <f>'[1]gedung '!$C$12</f>
        <v>80</v>
      </c>
      <c r="Q8" s="11">
        <f>'[1]gedung '!$C$13</f>
        <v>50</v>
      </c>
      <c r="R8" s="11">
        <f>'[1]gedung '!$C$18</f>
        <v>15</v>
      </c>
      <c r="S8" s="13">
        <f t="shared" si="0"/>
        <v>800</v>
      </c>
      <c r="T8" s="13">
        <f t="shared" si="1"/>
        <v>540</v>
      </c>
    </row>
    <row r="9" spans="1:20">
      <c r="A9" s="10" t="s">
        <v>58</v>
      </c>
      <c r="B9" s="11">
        <f>0</f>
        <v>0</v>
      </c>
      <c r="C9" s="11">
        <f>0</f>
        <v>0</v>
      </c>
      <c r="D9" s="11">
        <f>0</f>
        <v>0</v>
      </c>
      <c r="E9" s="11">
        <f>0</f>
        <v>0</v>
      </c>
      <c r="F9" s="11">
        <f>0</f>
        <v>0</v>
      </c>
      <c r="G9" s="11">
        <f>0</f>
        <v>0</v>
      </c>
      <c r="H9" s="11">
        <f>0</f>
        <v>0</v>
      </c>
      <c r="I9" s="11">
        <f>'[3]BHP Medis'!$G$20</f>
        <v>275088000</v>
      </c>
      <c r="J9" s="11">
        <f>'[3]BHP Medis'!$G$39</f>
        <v>199620000</v>
      </c>
      <c r="K9" s="11">
        <f>'[3]BHP Medis'!$G$50</f>
        <v>7000000</v>
      </c>
      <c r="L9" s="11">
        <f>'[3]BHP Medis'!$G$67</f>
        <v>58740000</v>
      </c>
      <c r="M9" s="11">
        <f>'[3]BHP Medis'!$G$85</f>
        <v>102180000</v>
      </c>
      <c r="N9" s="11">
        <f>'[3]BHP Medis'!$G$95</f>
        <v>10680000</v>
      </c>
      <c r="O9" s="11">
        <f>'[3]BHP Medis'!$G$107</f>
        <v>100843200</v>
      </c>
      <c r="P9" s="11">
        <f>'[3]BHP Medis'!$G$128</f>
        <v>195060000</v>
      </c>
      <c r="Q9" s="11">
        <f>'[3]BHP Medis'!$G$147</f>
        <v>108600000</v>
      </c>
      <c r="R9" s="11">
        <f>'[3]BHP Medis'!$G$166</f>
        <v>35940000</v>
      </c>
      <c r="S9" s="13">
        <f t="shared" si="0"/>
        <v>1093751200</v>
      </c>
      <c r="T9" s="13">
        <f t="shared" si="1"/>
        <v>1093751200</v>
      </c>
    </row>
    <row r="10" spans="1:20">
      <c r="A10" s="10" t="s">
        <v>61</v>
      </c>
      <c r="B10" s="11">
        <f>0</f>
        <v>0</v>
      </c>
      <c r="C10" s="11">
        <f>0</f>
        <v>0</v>
      </c>
      <c r="D10" s="11">
        <f>0</f>
        <v>0</v>
      </c>
      <c r="E10" s="11">
        <f>0</f>
        <v>0</v>
      </c>
      <c r="F10" s="11">
        <f>0</f>
        <v>0</v>
      </c>
      <c r="G10" s="11">
        <f>0</f>
        <v>0</v>
      </c>
      <c r="H10" s="11">
        <f>0</f>
        <v>0</v>
      </c>
      <c r="I10" s="11">
        <f>[3]Air!$D$4</f>
        <v>370</v>
      </c>
      <c r="J10" s="11">
        <f>[3]Air!$D$5</f>
        <v>223</v>
      </c>
      <c r="K10" s="11">
        <f>[3]Air!$D$6</f>
        <v>436</v>
      </c>
      <c r="L10" s="11">
        <f>[3]Air!$D$8</f>
        <v>1920</v>
      </c>
      <c r="M10" s="11">
        <f>[3]Air!$D$9</f>
        <v>960</v>
      </c>
      <c r="N10" s="11">
        <f>[3]Air!$D$10</f>
        <v>440</v>
      </c>
      <c r="O10" s="11">
        <f>[3]Air!$D$11</f>
        <v>593</v>
      </c>
      <c r="P10" s="11">
        <f>[3]Air!$D$12</f>
        <v>534</v>
      </c>
      <c r="Q10" s="11">
        <f>[3]Air!$D$13</f>
        <v>146</v>
      </c>
      <c r="R10" s="11">
        <f>[3]Air!$D$17</f>
        <v>1186</v>
      </c>
      <c r="S10" s="13">
        <f t="shared" si="0"/>
        <v>6808</v>
      </c>
      <c r="T10" s="13">
        <f t="shared" si="1"/>
        <v>6808</v>
      </c>
    </row>
    <row r="11" spans="1:20">
      <c r="A11" s="10" t="s">
        <v>71</v>
      </c>
      <c r="B11" s="11">
        <f>'[3]BHP Non Medis'!$E$28</f>
        <v>719567</v>
      </c>
      <c r="C11" s="11">
        <f>'[3]BHP Non Medis'!$E$73</f>
        <v>179892</v>
      </c>
      <c r="D11" s="11">
        <f>'[3]BHP Non Medis'!$E$115</f>
        <v>179892</v>
      </c>
      <c r="E11" s="11">
        <f>'[3]BHP Non Medis'!$E$80</f>
        <v>3597835</v>
      </c>
      <c r="F11" s="11">
        <f>'[3]BHP Non Medis'!$E$87</f>
        <v>8994588</v>
      </c>
      <c r="G11" s="11">
        <f>'[3]BHP Non Medis'!$E$100</f>
        <v>179892</v>
      </c>
      <c r="H11" s="11">
        <f>'[3]BHP Non Medis'!$E$109</f>
        <v>179892</v>
      </c>
      <c r="I11" s="11">
        <f>'[3]BHP Non Medis'!$E$7</f>
        <v>179892</v>
      </c>
      <c r="J11" s="11">
        <f>'[3]BHP Non Medis'!$E$14</f>
        <v>179892</v>
      </c>
      <c r="K11" s="11">
        <f>'[3]BHP Non Medis'!$E$21</f>
        <v>719567</v>
      </c>
      <c r="L11" s="11">
        <f>'[3]BHP Non Medis'!$E$35</f>
        <v>719567</v>
      </c>
      <c r="M11" s="11">
        <f>'[3]BHP Non Medis'!$E$42</f>
        <v>719567</v>
      </c>
      <c r="N11" s="11">
        <f>'[3]BHP Non Medis'!$E$49</f>
        <v>719567</v>
      </c>
      <c r="O11" s="11">
        <f>'[3]BHP Non Medis'!$E$55</f>
        <v>179892</v>
      </c>
      <c r="P11" s="11">
        <f>'[3]BHP Non Medis'!$E$61</f>
        <v>179892</v>
      </c>
      <c r="Q11" s="11">
        <f>'[3]BHP Non Medis'!$E$67</f>
        <v>179892</v>
      </c>
      <c r="R11" s="11">
        <f>'[3]BHP Non Medis'!$E$93</f>
        <v>179892</v>
      </c>
      <c r="S11" s="13">
        <f t="shared" si="0"/>
        <v>17989178</v>
      </c>
      <c r="T11" s="13">
        <f t="shared" si="1"/>
        <v>3957620</v>
      </c>
    </row>
    <row r="12" spans="1:20">
      <c r="A12" s="10" t="s">
        <v>59</v>
      </c>
      <c r="B12" s="11">
        <v>36</v>
      </c>
      <c r="C12" s="11">
        <v>0</v>
      </c>
      <c r="D12" s="11">
        <v>60</v>
      </c>
      <c r="E12" s="11">
        <v>24</v>
      </c>
      <c r="F12" s="11">
        <v>24</v>
      </c>
      <c r="G12" s="11">
        <v>24</v>
      </c>
      <c r="H12" s="11">
        <v>24</v>
      </c>
      <c r="I12" s="11">
        <f>370*3</f>
        <v>1110</v>
      </c>
      <c r="J12" s="11">
        <f>J10*3</f>
        <v>669</v>
      </c>
      <c r="K12" s="11">
        <v>24</v>
      </c>
      <c r="L12" s="11">
        <v>24</v>
      </c>
      <c r="M12" s="11">
        <v>24</v>
      </c>
      <c r="N12" s="11">
        <v>24</v>
      </c>
      <c r="O12" s="11">
        <f>O10*2</f>
        <v>1186</v>
      </c>
      <c r="P12" s="11">
        <f>P10*5</f>
        <v>2670</v>
      </c>
      <c r="Q12" s="11">
        <f>Q10*3</f>
        <v>438</v>
      </c>
      <c r="R12" s="11">
        <f>24</f>
        <v>24</v>
      </c>
      <c r="S12" s="13">
        <f t="shared" si="0"/>
        <v>6385</v>
      </c>
      <c r="T12" s="13">
        <f t="shared" si="1"/>
        <v>6193</v>
      </c>
    </row>
    <row r="13" spans="1:20" ht="15.75" thickBot="1">
      <c r="A13" s="10" t="s">
        <v>60</v>
      </c>
      <c r="B13" s="11">
        <f>0</f>
        <v>0</v>
      </c>
      <c r="C13" s="27">
        <f>0</f>
        <v>0</v>
      </c>
      <c r="D13" s="27">
        <f>0</f>
        <v>0</v>
      </c>
      <c r="E13" s="11">
        <f>0</f>
        <v>0</v>
      </c>
      <c r="F13" s="11">
        <f>0</f>
        <v>0</v>
      </c>
      <c r="G13" s="27">
        <f>0</f>
        <v>0</v>
      </c>
      <c r="H13" s="11">
        <f>0</f>
        <v>0</v>
      </c>
      <c r="I13" s="11">
        <f>I10*3</f>
        <v>1110</v>
      </c>
      <c r="J13" s="11">
        <f>J10*3</f>
        <v>669</v>
      </c>
      <c r="K13" s="11">
        <v>0</v>
      </c>
      <c r="L13" s="11">
        <v>0</v>
      </c>
      <c r="M13" s="11">
        <v>0</v>
      </c>
      <c r="N13" s="11">
        <v>0</v>
      </c>
      <c r="O13" s="11"/>
      <c r="P13" s="11">
        <f>0</f>
        <v>0</v>
      </c>
      <c r="Q13" s="11">
        <f>0</f>
        <v>0</v>
      </c>
      <c r="R13" s="11">
        <f>0</f>
        <v>0</v>
      </c>
      <c r="S13" s="28">
        <f t="shared" si="0"/>
        <v>1779</v>
      </c>
      <c r="T13" s="13">
        <f t="shared" si="1"/>
        <v>1779</v>
      </c>
    </row>
    <row r="14" spans="1:20" ht="15.75" thickBot="1">
      <c r="A14" s="10" t="s">
        <v>69</v>
      </c>
      <c r="B14" s="29">
        <f>'REKAPITULASI FIX'!C31</f>
        <v>3936017.9950221893</v>
      </c>
      <c r="C14" s="30">
        <f>'REKAPITULASI FIX'!D31</f>
        <v>547581.48418474896</v>
      </c>
      <c r="D14" s="31">
        <f>'REKAPITULASI FIX'!E31</f>
        <v>1503574.1430650961</v>
      </c>
      <c r="E14" s="32">
        <f>'REKAPITULASI FIX'!F31</f>
        <v>33448743.755361617</v>
      </c>
      <c r="F14" s="32">
        <f>'REKAPITULASI FIX'!G31</f>
        <v>19717769.370794829</v>
      </c>
      <c r="G14" s="33">
        <f>'REKAPITULASI FIX'!H31</f>
        <v>11297005.614716852</v>
      </c>
      <c r="H14" s="32">
        <f>'REKAPITULASI FIX'!I31</f>
        <v>89116245.558853999</v>
      </c>
      <c r="I14" s="32">
        <f>'REKAPITULASI FIX'!J31</f>
        <v>338519101.56954145</v>
      </c>
      <c r="J14" s="32">
        <f>'REKAPITULASI FIX'!K31</f>
        <v>223007294.76545143</v>
      </c>
      <c r="K14" s="32">
        <f>'REKAPITULASI FIX'!L31</f>
        <v>13355469.766850598</v>
      </c>
      <c r="L14" s="32">
        <f>'REKAPITULASI FIX'!M31</f>
        <v>71393361.009926885</v>
      </c>
      <c r="M14" s="32">
        <f>'REKAPITULASI FIX'!N31</f>
        <v>117501235.5452451</v>
      </c>
      <c r="N14" s="32">
        <f>'REKAPITULASI FIX'!O31</f>
        <v>15762027.285537429</v>
      </c>
      <c r="O14" s="32">
        <f>'REKAPITULASI FIX'!P31</f>
        <v>103721283.92783803</v>
      </c>
      <c r="P14" s="32">
        <f>'REKAPITULASI FIX'!Q31</f>
        <v>210826662.12765926</v>
      </c>
      <c r="Q14" s="32">
        <f>'REKAPITULASI FIX'!R31</f>
        <v>113823188.75876197</v>
      </c>
      <c r="R14" s="29">
        <f>'REKAPITULASI FIX'!S31</f>
        <v>40042337.321188524</v>
      </c>
      <c r="S14" s="34">
        <f>SUM(B14:R14)</f>
        <v>1407518900</v>
      </c>
      <c r="T14" s="35"/>
    </row>
    <row r="15" spans="1:20">
      <c r="A15" s="17"/>
      <c r="B15" s="11"/>
      <c r="C15" s="17"/>
      <c r="D15" s="36"/>
      <c r="E15" s="11"/>
      <c r="F15" s="17"/>
      <c r="G15" s="3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  <c r="S15" s="13"/>
      <c r="T15" s="13"/>
    </row>
    <row r="16" spans="1:20">
      <c r="A16" s="10" t="s">
        <v>62</v>
      </c>
      <c r="B16" s="11"/>
      <c r="C16" s="11"/>
      <c r="D16" s="11">
        <f t="shared" ref="D16:R16" si="2">D7/($S$7-$B$7)*$B$14</f>
        <v>0</v>
      </c>
      <c r="E16" s="11">
        <f t="shared" si="2"/>
        <v>126968.32242007062</v>
      </c>
      <c r="F16" s="11">
        <f t="shared" si="2"/>
        <v>507873.28968028247</v>
      </c>
      <c r="G16" s="11">
        <f t="shared" si="2"/>
        <v>253936.64484014123</v>
      </c>
      <c r="H16" s="11">
        <f t="shared" si="2"/>
        <v>253936.64484014123</v>
      </c>
      <c r="I16" s="11">
        <f t="shared" si="2"/>
        <v>380904.96726021188</v>
      </c>
      <c r="J16" s="11">
        <f t="shared" si="2"/>
        <v>126968.32242007062</v>
      </c>
      <c r="K16" s="11">
        <f t="shared" si="2"/>
        <v>253936.64484014123</v>
      </c>
      <c r="L16" s="11">
        <f t="shared" si="2"/>
        <v>126968.32242007062</v>
      </c>
      <c r="M16" s="11">
        <f t="shared" si="2"/>
        <v>126968.32242007062</v>
      </c>
      <c r="N16" s="11">
        <f t="shared" si="2"/>
        <v>126968.32242007062</v>
      </c>
      <c r="O16" s="11">
        <f t="shared" si="2"/>
        <v>126968.32242007062</v>
      </c>
      <c r="P16" s="11">
        <f t="shared" si="2"/>
        <v>761809.93452042376</v>
      </c>
      <c r="Q16" s="11">
        <f t="shared" si="2"/>
        <v>634841.61210035312</v>
      </c>
      <c r="R16" s="12">
        <f t="shared" si="2"/>
        <v>126968.32242007062</v>
      </c>
      <c r="S16" s="13">
        <f>SUM(C16:R16)</f>
        <v>3936017.9950221889</v>
      </c>
      <c r="T16" s="13"/>
    </row>
    <row r="17" spans="1:20">
      <c r="A17" s="10" t="s">
        <v>63</v>
      </c>
      <c r="B17" s="11">
        <f>B8/($S$8-$C$8)*$C$14</f>
        <v>24158.006655209516</v>
      </c>
      <c r="C17" s="11"/>
      <c r="D17" s="11">
        <f>D8/($S$8-$C$8)*$C$14</f>
        <v>40263.344425349191</v>
      </c>
      <c r="E17" s="11">
        <f t="shared" ref="E17:R17" si="3">E8/($S$8-$C$8)*$C$14</f>
        <v>8052.6688850698374</v>
      </c>
      <c r="F17" s="11">
        <f t="shared" si="3"/>
        <v>8052.6688850698374</v>
      </c>
      <c r="G17" s="11">
        <f t="shared" si="3"/>
        <v>24158.006655209516</v>
      </c>
      <c r="H17" s="11">
        <f t="shared" si="3"/>
        <v>8052.6688850698374</v>
      </c>
      <c r="I17" s="11">
        <f t="shared" si="3"/>
        <v>60395.016638023779</v>
      </c>
      <c r="J17" s="11">
        <f t="shared" si="3"/>
        <v>40263.344425349191</v>
      </c>
      <c r="K17" s="11">
        <f t="shared" si="3"/>
        <v>24158.006655209516</v>
      </c>
      <c r="L17" s="11">
        <f t="shared" si="3"/>
        <v>48316.013310419032</v>
      </c>
      <c r="M17" s="11">
        <f t="shared" si="3"/>
        <v>48316.013310419032</v>
      </c>
      <c r="N17" s="11">
        <f t="shared" si="3"/>
        <v>48316.013310419032</v>
      </c>
      <c r="O17" s="11">
        <f t="shared" si="3"/>
        <v>48316.013310419032</v>
      </c>
      <c r="P17" s="11">
        <f t="shared" si="3"/>
        <v>64421.351080558699</v>
      </c>
      <c r="Q17" s="11">
        <f t="shared" si="3"/>
        <v>40263.344425349191</v>
      </c>
      <c r="R17" s="12">
        <f t="shared" si="3"/>
        <v>12079.003327604758</v>
      </c>
      <c r="S17" s="11">
        <f>SUM(B17:R17)</f>
        <v>547581.48418474896</v>
      </c>
      <c r="T17" s="13"/>
    </row>
    <row r="18" spans="1:20">
      <c r="A18" s="10" t="s">
        <v>64</v>
      </c>
      <c r="B18" s="11"/>
      <c r="C18" s="11"/>
      <c r="D18" s="11"/>
      <c r="E18" s="11"/>
      <c r="F18" s="11"/>
      <c r="G18" s="11"/>
      <c r="H18" s="11"/>
      <c r="I18" s="11">
        <f>I9/($S$9-$D$9)*$D$14</f>
        <v>378162.0572096206</v>
      </c>
      <c r="J18" s="11">
        <f t="shared" ref="J18:R18" si="4">J9/($S$9-$D$9)*$D$14</f>
        <v>274416.586184001</v>
      </c>
      <c r="K18" s="11">
        <f t="shared" si="4"/>
        <v>9622.8639579601586</v>
      </c>
      <c r="L18" s="11">
        <f t="shared" si="4"/>
        <v>80749.575555797099</v>
      </c>
      <c r="M18" s="11">
        <f t="shared" si="4"/>
        <v>140466.31988919558</v>
      </c>
      <c r="N18" s="11">
        <f t="shared" si="4"/>
        <v>14681.741010144926</v>
      </c>
      <c r="O18" s="11">
        <f t="shared" si="4"/>
        <v>138628.62781219539</v>
      </c>
      <c r="P18" s="11">
        <f t="shared" si="4"/>
        <v>268147.97766281548</v>
      </c>
      <c r="Q18" s="11">
        <f t="shared" si="4"/>
        <v>149291.86083349618</v>
      </c>
      <c r="R18" s="12">
        <f t="shared" si="4"/>
        <v>49406.532949869725</v>
      </c>
      <c r="S18" s="13">
        <f>SUM(B18:R18)</f>
        <v>1503574.1430650961</v>
      </c>
      <c r="T18" s="13"/>
    </row>
    <row r="19" spans="1:20">
      <c r="A19" s="10" t="s">
        <v>65</v>
      </c>
      <c r="B19" s="11"/>
      <c r="C19" s="11"/>
      <c r="D19" s="11"/>
      <c r="E19" s="11"/>
      <c r="F19" s="11"/>
      <c r="G19" s="11"/>
      <c r="H19" s="11"/>
      <c r="I19" s="11">
        <f>I10/($S$10-$E$10)*$E$14</f>
        <v>1817866.508443566</v>
      </c>
      <c r="J19" s="11">
        <f t="shared" ref="J19:R19" si="5">J10/($S$10-$E$10)*$E$14</f>
        <v>1095633.0577916629</v>
      </c>
      <c r="K19" s="11">
        <f t="shared" si="5"/>
        <v>2142134.5883280942</v>
      </c>
      <c r="L19" s="11">
        <f t="shared" si="5"/>
        <v>9433253.2330044508</v>
      </c>
      <c r="M19" s="11">
        <f t="shared" si="5"/>
        <v>4716626.6165022254</v>
      </c>
      <c r="N19" s="11">
        <f t="shared" si="5"/>
        <v>2161787.1992301866</v>
      </c>
      <c r="O19" s="11">
        <f t="shared" si="5"/>
        <v>2913499.5662352289</v>
      </c>
      <c r="P19" s="11">
        <f t="shared" si="5"/>
        <v>2623623.5554293627</v>
      </c>
      <c r="Q19" s="11">
        <f t="shared" si="5"/>
        <v>717320.29792638018</v>
      </c>
      <c r="R19" s="12">
        <f t="shared" si="5"/>
        <v>5826999.1324704578</v>
      </c>
      <c r="S19" s="13">
        <f>SUM(B19:R19)</f>
        <v>33448743.755361617</v>
      </c>
      <c r="T19" s="13"/>
    </row>
    <row r="20" spans="1:20">
      <c r="A20" s="14" t="s">
        <v>4</v>
      </c>
      <c r="B20" s="11">
        <f>B11/($S$11-$F$11)*$F$14</f>
        <v>1577421.1112273848</v>
      </c>
      <c r="C20" s="11">
        <f t="shared" ref="C20:R20" si="6">C11/($S$11-$F$11)*$F$14</f>
        <v>394355.82585209812</v>
      </c>
      <c r="D20" s="11">
        <f t="shared" si="6"/>
        <v>394355.82585209812</v>
      </c>
      <c r="E20" s="11">
        <f t="shared" si="6"/>
        <v>7887105.5561369238</v>
      </c>
      <c r="F20" s="11"/>
      <c r="G20" s="11">
        <f t="shared" si="6"/>
        <v>394355.82585209812</v>
      </c>
      <c r="H20" s="11">
        <f t="shared" si="6"/>
        <v>394355.82585209812</v>
      </c>
      <c r="I20" s="11">
        <f t="shared" si="6"/>
        <v>394355.82585209812</v>
      </c>
      <c r="J20" s="11">
        <f t="shared" si="6"/>
        <v>394355.82585209812</v>
      </c>
      <c r="K20" s="11">
        <f t="shared" si="6"/>
        <v>1577421.1112273848</v>
      </c>
      <c r="L20" s="11">
        <f t="shared" si="6"/>
        <v>1577421.1112273848</v>
      </c>
      <c r="M20" s="11">
        <f t="shared" si="6"/>
        <v>1577421.1112273848</v>
      </c>
      <c r="N20" s="11">
        <f t="shared" si="6"/>
        <v>1577421.1112273848</v>
      </c>
      <c r="O20" s="11">
        <f t="shared" si="6"/>
        <v>394355.82585209812</v>
      </c>
      <c r="P20" s="11">
        <f t="shared" si="6"/>
        <v>394355.82585209812</v>
      </c>
      <c r="Q20" s="11">
        <f t="shared" si="6"/>
        <v>394355.82585209812</v>
      </c>
      <c r="R20" s="12">
        <f t="shared" si="6"/>
        <v>394355.82585209812</v>
      </c>
      <c r="S20" s="11">
        <f>SUM(B20:R20)</f>
        <v>19717769.370794836</v>
      </c>
      <c r="T20" s="13"/>
    </row>
    <row r="21" spans="1:20">
      <c r="A21" s="10" t="s">
        <v>66</v>
      </c>
      <c r="B21" s="11">
        <f>B12/($S$12-$G$12)*$G$14</f>
        <v>63935.26208611959</v>
      </c>
      <c r="C21" s="11">
        <f t="shared" ref="C21:R21" si="7">C12/($S$12-$G$12)*$G$14</f>
        <v>0</v>
      </c>
      <c r="D21" s="11">
        <f t="shared" si="7"/>
        <v>106558.77014353265</v>
      </c>
      <c r="E21" s="11">
        <f t="shared" si="7"/>
        <v>42623.508057413055</v>
      </c>
      <c r="F21" s="11">
        <f t="shared" si="7"/>
        <v>42623.508057413055</v>
      </c>
      <c r="G21" s="11"/>
      <c r="H21" s="11">
        <f t="shared" si="7"/>
        <v>42623.508057413055</v>
      </c>
      <c r="I21" s="11">
        <f t="shared" si="7"/>
        <v>1971337.247655354</v>
      </c>
      <c r="J21" s="11">
        <f t="shared" si="7"/>
        <v>1188130.2871003889</v>
      </c>
      <c r="K21" s="11">
        <f t="shared" si="7"/>
        <v>42623.508057413055</v>
      </c>
      <c r="L21" s="11">
        <f t="shared" si="7"/>
        <v>42623.508057413055</v>
      </c>
      <c r="M21" s="11">
        <f t="shared" si="7"/>
        <v>42623.508057413055</v>
      </c>
      <c r="N21" s="11">
        <f t="shared" si="7"/>
        <v>42623.508057413055</v>
      </c>
      <c r="O21" s="11">
        <f t="shared" si="7"/>
        <v>2106311.6898371619</v>
      </c>
      <c r="P21" s="11">
        <f t="shared" si="7"/>
        <v>4741865.2713872027</v>
      </c>
      <c r="Q21" s="11">
        <f t="shared" si="7"/>
        <v>777879.02204778837</v>
      </c>
      <c r="R21" s="12">
        <f t="shared" si="7"/>
        <v>42623.508057413055</v>
      </c>
      <c r="S21" s="13">
        <f>SUM(B21:R21)</f>
        <v>11297005.614716852</v>
      </c>
      <c r="T21" s="13"/>
    </row>
    <row r="22" spans="1:20">
      <c r="A22" s="15" t="s">
        <v>67</v>
      </c>
      <c r="B22" s="11"/>
      <c r="C22" s="11"/>
      <c r="D22" s="11"/>
      <c r="E22" s="11"/>
      <c r="F22" s="11"/>
      <c r="G22" s="11"/>
      <c r="H22" s="11"/>
      <c r="I22" s="11">
        <f>I13/($S$13-$H$13)*$H$14</f>
        <v>55603728.257632345</v>
      </c>
      <c r="J22" s="11">
        <f t="shared" ref="J22:R22" si="8">J13/($S$13-$H$13)*$H$14</f>
        <v>33512517.301221658</v>
      </c>
      <c r="K22" s="11">
        <f t="shared" si="8"/>
        <v>0</v>
      </c>
      <c r="L22" s="11">
        <f t="shared" si="8"/>
        <v>0</v>
      </c>
      <c r="M22" s="11">
        <f t="shared" si="8"/>
        <v>0</v>
      </c>
      <c r="N22" s="11">
        <f t="shared" si="8"/>
        <v>0</v>
      </c>
      <c r="O22" s="11">
        <f t="shared" si="8"/>
        <v>0</v>
      </c>
      <c r="P22" s="11">
        <f t="shared" si="8"/>
        <v>0</v>
      </c>
      <c r="Q22" s="11">
        <f t="shared" si="8"/>
        <v>0</v>
      </c>
      <c r="R22" s="12">
        <f t="shared" si="8"/>
        <v>0</v>
      </c>
      <c r="S22" s="13">
        <f>SUM(I22:R22)</f>
        <v>89116245.558853999</v>
      </c>
      <c r="T22" s="13"/>
    </row>
    <row r="23" spans="1:20">
      <c r="A23" s="10" t="s">
        <v>68</v>
      </c>
      <c r="B23" s="56">
        <f>SUM(B16:B22)</f>
        <v>1665514.3799687137</v>
      </c>
      <c r="C23" s="56">
        <f t="shared" ref="C23:M23" si="9">SUM(C16:C22)</f>
        <v>394355.82585209812</v>
      </c>
      <c r="D23" s="56">
        <f t="shared" si="9"/>
        <v>541177.94042097998</v>
      </c>
      <c r="E23" s="56">
        <f t="shared" si="9"/>
        <v>8064750.0554994773</v>
      </c>
      <c r="F23" s="56">
        <f t="shared" si="9"/>
        <v>558549.46662276541</v>
      </c>
      <c r="G23" s="56">
        <f t="shared" si="9"/>
        <v>672450.47734744893</v>
      </c>
      <c r="H23" s="57">
        <f t="shared" si="9"/>
        <v>698968.64763472218</v>
      </c>
      <c r="I23" s="56">
        <f t="shared" si="9"/>
        <v>60606749.880691215</v>
      </c>
      <c r="J23" s="56">
        <f t="shared" si="9"/>
        <v>36632284.724995226</v>
      </c>
      <c r="K23" s="56">
        <f t="shared" si="9"/>
        <v>4049896.7230662028</v>
      </c>
      <c r="L23" s="56">
        <f t="shared" si="9"/>
        <v>11309331.763575537</v>
      </c>
      <c r="M23" s="56">
        <f t="shared" si="9"/>
        <v>6652421.8914067084</v>
      </c>
      <c r="N23" s="56">
        <f>SUM(N16:N22)</f>
        <v>3971797.8952556192</v>
      </c>
      <c r="O23" s="56">
        <f t="shared" ref="O23:R23" si="10">SUM(O16:O22)</f>
        <v>5728080.0454671737</v>
      </c>
      <c r="P23" s="56">
        <f t="shared" si="10"/>
        <v>8854223.9159324616</v>
      </c>
      <c r="Q23" s="56">
        <f t="shared" si="10"/>
        <v>2713951.963185465</v>
      </c>
      <c r="R23" s="56">
        <f t="shared" si="10"/>
        <v>6452432.3250775132</v>
      </c>
      <c r="S23" s="16">
        <f>SUM(S16:S22)</f>
        <v>159566937.92199934</v>
      </c>
      <c r="T23" s="13"/>
    </row>
    <row r="24" spans="1:20">
      <c r="A24" s="17"/>
      <c r="B24" s="17"/>
      <c r="C24" s="17"/>
      <c r="D24" s="17"/>
      <c r="E24" s="17"/>
      <c r="F24" s="17"/>
      <c r="G24" s="68" t="s">
        <v>75</v>
      </c>
      <c r="H24" s="68"/>
      <c r="I24" s="18">
        <f t="shared" ref="I24:R24" si="11">I14+I23</f>
        <v>399125851.45023268</v>
      </c>
      <c r="J24" s="18">
        <f t="shared" si="11"/>
        <v>259639579.49044666</v>
      </c>
      <c r="K24" s="18">
        <f t="shared" si="11"/>
        <v>17405366.489916801</v>
      </c>
      <c r="L24" s="18">
        <f t="shared" si="11"/>
        <v>82702692.773502424</v>
      </c>
      <c r="M24" s="18">
        <f t="shared" si="11"/>
        <v>124153657.43665181</v>
      </c>
      <c r="N24" s="18">
        <f t="shared" si="11"/>
        <v>19733825.180793047</v>
      </c>
      <c r="O24" s="18">
        <f t="shared" si="11"/>
        <v>109449363.9733052</v>
      </c>
      <c r="P24" s="18">
        <f t="shared" si="11"/>
        <v>219680886.04359174</v>
      </c>
      <c r="Q24" s="18">
        <f t="shared" si="11"/>
        <v>116537140.72194743</v>
      </c>
      <c r="R24" s="18">
        <f t="shared" si="11"/>
        <v>46494769.646266036</v>
      </c>
      <c r="S24" s="59">
        <f>SUM(I24:R24)</f>
        <v>1394923133.2066538</v>
      </c>
      <c r="T24" s="10"/>
    </row>
    <row r="25" spans="1:20">
      <c r="A25" s="17"/>
      <c r="B25" s="17"/>
      <c r="C25" s="17"/>
      <c r="D25" s="19"/>
      <c r="E25" s="17"/>
      <c r="F25" s="17"/>
      <c r="G25" s="10" t="s">
        <v>15</v>
      </c>
      <c r="H25" s="57">
        <f>$B$23</f>
        <v>1665514.3799687137</v>
      </c>
      <c r="I25" s="18">
        <f>I7/$T$7*$H$25</f>
        <v>227115.59726846096</v>
      </c>
      <c r="J25" s="18">
        <f t="shared" ref="J25:R25" si="12">J7/$T$7*$H$25</f>
        <v>75705.199089486996</v>
      </c>
      <c r="K25" s="18">
        <f t="shared" si="12"/>
        <v>151410.39817897399</v>
      </c>
      <c r="L25" s="18">
        <f t="shared" si="12"/>
        <v>75705.199089486996</v>
      </c>
      <c r="M25" s="18">
        <f t="shared" si="12"/>
        <v>75705.199089486996</v>
      </c>
      <c r="N25" s="18">
        <f t="shared" si="12"/>
        <v>75705.199089486996</v>
      </c>
      <c r="O25" s="18">
        <f t="shared" si="12"/>
        <v>75705.199089486996</v>
      </c>
      <c r="P25" s="18">
        <f t="shared" si="12"/>
        <v>454231.19453692192</v>
      </c>
      <c r="Q25" s="18">
        <f t="shared" si="12"/>
        <v>378525.99544743495</v>
      </c>
      <c r="R25" s="18">
        <f t="shared" si="12"/>
        <v>75705.199089486996</v>
      </c>
      <c r="S25" s="60">
        <f>SUM(I25:R25)</f>
        <v>1665514.379968714</v>
      </c>
      <c r="T25" s="10"/>
    </row>
    <row r="26" spans="1:20">
      <c r="A26" s="17"/>
      <c r="B26" s="17"/>
      <c r="C26" s="17"/>
      <c r="D26" s="17"/>
      <c r="E26" s="17" t="s">
        <v>81</v>
      </c>
      <c r="F26" s="17"/>
      <c r="G26" s="10" t="s">
        <v>2</v>
      </c>
      <c r="H26" s="58">
        <f>C23</f>
        <v>394355.82585209812</v>
      </c>
      <c r="I26" s="18">
        <f>I8/$T$8*$H$26</f>
        <v>54771.642479458074</v>
      </c>
      <c r="J26" s="18">
        <f t="shared" ref="J26:R26" si="13">J8/$T$8*$H$26</f>
        <v>36514.428319638711</v>
      </c>
      <c r="K26" s="18">
        <f t="shared" si="13"/>
        <v>21908.656991783228</v>
      </c>
      <c r="L26" s="18">
        <f t="shared" si="13"/>
        <v>43817.313983566455</v>
      </c>
      <c r="M26" s="18">
        <f t="shared" si="13"/>
        <v>43817.313983566455</v>
      </c>
      <c r="N26" s="18">
        <f t="shared" si="13"/>
        <v>43817.313983566455</v>
      </c>
      <c r="O26" s="18">
        <f t="shared" si="13"/>
        <v>43817.313983566455</v>
      </c>
      <c r="P26" s="18">
        <f t="shared" si="13"/>
        <v>58423.085311421943</v>
      </c>
      <c r="Q26" s="18">
        <f t="shared" si="13"/>
        <v>36514.428319638711</v>
      </c>
      <c r="R26" s="18">
        <f t="shared" si="13"/>
        <v>10954.328495891614</v>
      </c>
      <c r="S26" s="60">
        <f>SUM(I26:R26)</f>
        <v>394355.82585209806</v>
      </c>
      <c r="T26" s="10"/>
    </row>
    <row r="27" spans="1:20">
      <c r="A27" s="17"/>
      <c r="B27" s="20"/>
      <c r="C27" s="17"/>
      <c r="D27" s="17"/>
      <c r="E27" s="17"/>
      <c r="F27" s="17"/>
      <c r="G27" s="10" t="s">
        <v>7</v>
      </c>
      <c r="H27" s="58">
        <f>D23</f>
        <v>541177.94042097998</v>
      </c>
      <c r="I27" s="18">
        <f>I9/$T$9*$H$27</f>
        <v>136110.98874636804</v>
      </c>
      <c r="J27" s="18">
        <f t="shared" ref="J27:R27" si="14">J9/$T$9*$H$27</f>
        <v>98770.122919029513</v>
      </c>
      <c r="K27" s="18">
        <f t="shared" si="14"/>
        <v>3463.5350187015656</v>
      </c>
      <c r="L27" s="18">
        <f t="shared" si="14"/>
        <v>29064.006714075709</v>
      </c>
      <c r="M27" s="18">
        <f t="shared" si="14"/>
        <v>50557.715458703715</v>
      </c>
      <c r="N27" s="18">
        <f t="shared" si="14"/>
        <v>5284.3648571046742</v>
      </c>
      <c r="O27" s="18">
        <f t="shared" si="14"/>
        <v>49896.279228275103</v>
      </c>
      <c r="P27" s="18">
        <f t="shared" si="14"/>
        <v>96513.877249703917</v>
      </c>
      <c r="Q27" s="18">
        <f t="shared" si="14"/>
        <v>53734.271861570007</v>
      </c>
      <c r="R27" s="18">
        <f t="shared" si="14"/>
        <v>17782.77836744775</v>
      </c>
      <c r="S27" s="60">
        <f>SUM(I27:R27)</f>
        <v>541177.94042097998</v>
      </c>
      <c r="T27" s="10"/>
    </row>
    <row r="28" spans="1:20">
      <c r="A28" s="17"/>
      <c r="B28" s="20"/>
      <c r="C28" s="17"/>
      <c r="D28" s="17"/>
      <c r="E28" s="17"/>
      <c r="F28" s="17"/>
      <c r="G28" s="10" t="s">
        <v>3</v>
      </c>
      <c r="H28" s="58">
        <f>E23</f>
        <v>8064750.0554994773</v>
      </c>
      <c r="I28" s="18">
        <f>I10/$T$10*$H$28</f>
        <v>438301.63345105853</v>
      </c>
      <c r="J28" s="18">
        <f t="shared" ref="J28:R28" si="15">J10/$T$10*$H$28</f>
        <v>264165.57907996234</v>
      </c>
      <c r="K28" s="18">
        <f t="shared" si="15"/>
        <v>516485.16806665278</v>
      </c>
      <c r="L28" s="18">
        <f t="shared" si="15"/>
        <v>2274430.0979081956</v>
      </c>
      <c r="M28" s="18">
        <f t="shared" si="15"/>
        <v>1137215.0489540978</v>
      </c>
      <c r="N28" s="18">
        <f t="shared" si="15"/>
        <v>521223.56410396146</v>
      </c>
      <c r="O28" s="18">
        <f t="shared" si="15"/>
        <v>702467.21253102086</v>
      </c>
      <c r="P28" s="18">
        <f t="shared" si="15"/>
        <v>632575.87098071689</v>
      </c>
      <c r="Q28" s="18">
        <f t="shared" si="15"/>
        <v>172951.45536176904</v>
      </c>
      <c r="R28" s="18">
        <f t="shared" si="15"/>
        <v>1404934.4250620417</v>
      </c>
      <c r="S28" s="60">
        <f t="shared" ref="S28:S31" si="16">SUM(I28:R28)</f>
        <v>8064750.0554994773</v>
      </c>
      <c r="T28" s="10"/>
    </row>
    <row r="29" spans="1:20">
      <c r="A29" s="17"/>
      <c r="B29" s="20"/>
      <c r="C29" s="17"/>
      <c r="D29" s="17"/>
      <c r="E29" s="17"/>
      <c r="F29" s="17"/>
      <c r="G29" s="10" t="s">
        <v>4</v>
      </c>
      <c r="H29" s="58">
        <f>F23</f>
        <v>558549.46662276541</v>
      </c>
      <c r="I29" s="18">
        <f>I11/$T$11*$H$29</f>
        <v>25388.637779701567</v>
      </c>
      <c r="J29" s="18">
        <f t="shared" ref="J29:R29" si="17">J11/$T$11*$H$29</f>
        <v>25388.637779701567</v>
      </c>
      <c r="K29" s="18">
        <f t="shared" si="17"/>
        <v>101554.40998613901</v>
      </c>
      <c r="L29" s="18">
        <f t="shared" si="17"/>
        <v>101554.40998613901</v>
      </c>
      <c r="M29" s="18">
        <f t="shared" si="17"/>
        <v>101554.40998613901</v>
      </c>
      <c r="N29" s="18">
        <f t="shared" si="17"/>
        <v>101554.40998613901</v>
      </c>
      <c r="O29" s="18">
        <f t="shared" si="17"/>
        <v>25388.637779701567</v>
      </c>
      <c r="P29" s="18">
        <f t="shared" si="17"/>
        <v>25388.637779701567</v>
      </c>
      <c r="Q29" s="18">
        <f t="shared" si="17"/>
        <v>25388.637779701567</v>
      </c>
      <c r="R29" s="18">
        <f t="shared" si="17"/>
        <v>25388.637779701567</v>
      </c>
      <c r="S29" s="60">
        <f t="shared" si="16"/>
        <v>558549.46662276553</v>
      </c>
      <c r="T29" s="10"/>
    </row>
    <row r="30" spans="1:20">
      <c r="A30" s="17"/>
      <c r="B30" s="20"/>
      <c r="C30" s="17"/>
      <c r="D30" s="17"/>
      <c r="E30" s="17"/>
      <c r="F30" s="17"/>
      <c r="G30" s="10" t="s">
        <v>5</v>
      </c>
      <c r="H30" s="58">
        <f>G23</f>
        <v>672450.47734744893</v>
      </c>
      <c r="I30" s="18">
        <f>I12/$T$12*$H$30</f>
        <v>120526.40559594192</v>
      </c>
      <c r="J30" s="18">
        <f t="shared" ref="J30:R30" si="18">J12/$T$12*$H$30</f>
        <v>72641.590399716355</v>
      </c>
      <c r="K30" s="18">
        <f t="shared" si="18"/>
        <v>2605.9763372095554</v>
      </c>
      <c r="L30" s="18">
        <f t="shared" si="18"/>
        <v>2605.9763372095554</v>
      </c>
      <c r="M30" s="18">
        <f t="shared" si="18"/>
        <v>2605.9763372095554</v>
      </c>
      <c r="N30" s="18">
        <f t="shared" si="18"/>
        <v>2605.9763372095554</v>
      </c>
      <c r="O30" s="18">
        <f t="shared" si="18"/>
        <v>128778.6639971055</v>
      </c>
      <c r="P30" s="18">
        <f t="shared" si="18"/>
        <v>289914.86751456297</v>
      </c>
      <c r="Q30" s="18">
        <f t="shared" si="18"/>
        <v>47559.068154074383</v>
      </c>
      <c r="R30" s="18">
        <f t="shared" si="18"/>
        <v>2605.9763372095554</v>
      </c>
      <c r="S30" s="60">
        <f t="shared" si="16"/>
        <v>672450.47734744882</v>
      </c>
      <c r="T30" s="10"/>
    </row>
    <row r="31" spans="1:20">
      <c r="A31" s="17"/>
      <c r="B31" s="20"/>
      <c r="C31" s="17"/>
      <c r="D31" s="17"/>
      <c r="E31" s="17"/>
      <c r="F31" s="17"/>
      <c r="G31" s="10" t="s">
        <v>6</v>
      </c>
      <c r="H31" s="58">
        <f>H23</f>
        <v>698968.64763472218</v>
      </c>
      <c r="I31" s="18">
        <f>I13/$T$13*$H$31</f>
        <v>436118.71774847759</v>
      </c>
      <c r="J31" s="18">
        <f t="shared" ref="J31:R31" si="19">J13/$T$13*$H$31</f>
        <v>262849.92988624459</v>
      </c>
      <c r="K31" s="18">
        <f t="shared" si="19"/>
        <v>0</v>
      </c>
      <c r="L31" s="18">
        <f t="shared" si="19"/>
        <v>0</v>
      </c>
      <c r="M31" s="18">
        <f t="shared" si="19"/>
        <v>0</v>
      </c>
      <c r="N31" s="18">
        <f t="shared" si="19"/>
        <v>0</v>
      </c>
      <c r="O31" s="18">
        <f t="shared" si="19"/>
        <v>0</v>
      </c>
      <c r="P31" s="18">
        <f t="shared" si="19"/>
        <v>0</v>
      </c>
      <c r="Q31" s="18">
        <f t="shared" si="19"/>
        <v>0</v>
      </c>
      <c r="R31" s="18">
        <f t="shared" si="19"/>
        <v>0</v>
      </c>
      <c r="S31" s="60">
        <f t="shared" si="16"/>
        <v>698968.64763472218</v>
      </c>
      <c r="T31" s="10"/>
    </row>
    <row r="32" spans="1:20">
      <c r="A32" s="17"/>
      <c r="B32" s="20"/>
      <c r="C32" s="17"/>
      <c r="D32" s="17"/>
      <c r="E32" s="17"/>
      <c r="F32" s="17"/>
      <c r="G32" s="69" t="s">
        <v>76</v>
      </c>
      <c r="H32" s="70"/>
      <c r="I32" s="18">
        <f>SUM(I25:I31)</f>
        <v>1438333.6230694666</v>
      </c>
      <c r="J32" s="18">
        <f t="shared" ref="J32:R32" si="20">SUM(J25:J31)</f>
        <v>836035.48747378006</v>
      </c>
      <c r="K32" s="18">
        <f t="shared" si="20"/>
        <v>797428.14457946015</v>
      </c>
      <c r="L32" s="18">
        <f t="shared" si="20"/>
        <v>2527177.0040186727</v>
      </c>
      <c r="M32" s="18">
        <f t="shared" si="20"/>
        <v>1411455.6638092035</v>
      </c>
      <c r="N32" s="18">
        <f t="shared" si="20"/>
        <v>750190.82835746824</v>
      </c>
      <c r="O32" s="18">
        <f t="shared" si="20"/>
        <v>1026053.3066091565</v>
      </c>
      <c r="P32" s="18">
        <f t="shared" si="20"/>
        <v>1557047.5333730292</v>
      </c>
      <c r="Q32" s="18">
        <f t="shared" si="20"/>
        <v>714673.85692418867</v>
      </c>
      <c r="R32" s="18">
        <f t="shared" si="20"/>
        <v>1537371.3451317791</v>
      </c>
      <c r="S32" s="59">
        <f>SUM(I32:R32)</f>
        <v>12595766.793346206</v>
      </c>
      <c r="T32" s="10"/>
    </row>
    <row r="33" spans="1:20">
      <c r="A33" s="17"/>
      <c r="B33" s="17"/>
      <c r="C33" s="17"/>
      <c r="D33" s="17"/>
      <c r="E33" s="17"/>
      <c r="F33" s="17"/>
      <c r="G33" s="10"/>
      <c r="H33" s="2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22"/>
      <c r="T33" s="10"/>
    </row>
    <row r="34" spans="1:20">
      <c r="A34" s="17"/>
      <c r="B34" s="17"/>
      <c r="C34" s="17"/>
      <c r="D34" s="17"/>
      <c r="E34" s="17"/>
      <c r="F34" s="17"/>
      <c r="G34" s="69" t="s">
        <v>77</v>
      </c>
      <c r="H34" s="70"/>
      <c r="I34" s="18">
        <f>I24+I32</f>
        <v>400564185.07330215</v>
      </c>
      <c r="J34" s="18">
        <f t="shared" ref="J34:R34" si="21">J24+J32</f>
        <v>260475614.97792044</v>
      </c>
      <c r="K34" s="18">
        <f t="shared" si="21"/>
        <v>18202794.63449626</v>
      </c>
      <c r="L34" s="18">
        <f t="shared" si="21"/>
        <v>85229869.777521104</v>
      </c>
      <c r="M34" s="18">
        <f t="shared" si="21"/>
        <v>125565113.10046102</v>
      </c>
      <c r="N34" s="18">
        <f t="shared" si="21"/>
        <v>20484016.009150516</v>
      </c>
      <c r="O34" s="18">
        <f t="shared" si="21"/>
        <v>110475417.27991435</v>
      </c>
      <c r="P34" s="18">
        <f t="shared" si="21"/>
        <v>221237933.57696477</v>
      </c>
      <c r="Q34" s="18">
        <f t="shared" si="21"/>
        <v>117251814.57887162</v>
      </c>
      <c r="R34" s="18">
        <f t="shared" si="21"/>
        <v>48032140.991397813</v>
      </c>
      <c r="S34" s="23">
        <f>SUM(I34:R34)</f>
        <v>1407518900.0000002</v>
      </c>
      <c r="T34" s="10"/>
    </row>
    <row r="35" spans="1:20">
      <c r="A35" s="17"/>
      <c r="B35" s="17"/>
      <c r="C35" s="17"/>
      <c r="D35" s="17"/>
      <c r="E35" s="17"/>
      <c r="F35" s="17"/>
      <c r="G35" s="69" t="s">
        <v>78</v>
      </c>
      <c r="H35" s="70"/>
      <c r="I35" s="11">
        <f>[3]Air!$D$4</f>
        <v>370</v>
      </c>
      <c r="J35" s="11">
        <f>[3]Air!$D$5</f>
        <v>223</v>
      </c>
      <c r="K35" s="11">
        <f>[3]Air!$D$6</f>
        <v>436</v>
      </c>
      <c r="L35" s="11">
        <f>[3]Air!$D$8</f>
        <v>1920</v>
      </c>
      <c r="M35" s="11">
        <f>[3]Air!$D$9</f>
        <v>960</v>
      </c>
      <c r="N35" s="11">
        <f>[3]Air!$D$10</f>
        <v>440</v>
      </c>
      <c r="O35" s="11">
        <f>[3]Air!$D$11</f>
        <v>593</v>
      </c>
      <c r="P35" s="11">
        <f>[3]Air!$D$12</f>
        <v>534</v>
      </c>
      <c r="Q35" s="11">
        <f>[3]Air!$D$13</f>
        <v>146</v>
      </c>
      <c r="R35" s="11">
        <f>[3]Air!$D$17</f>
        <v>1186</v>
      </c>
      <c r="S35" s="24"/>
      <c r="T35" s="10"/>
    </row>
    <row r="36" spans="1:20">
      <c r="A36" s="17"/>
      <c r="B36" s="17"/>
      <c r="C36" s="17"/>
      <c r="D36" s="17"/>
      <c r="E36" s="17"/>
      <c r="F36" s="17"/>
      <c r="G36" s="69" t="s">
        <v>79</v>
      </c>
      <c r="H36" s="70"/>
      <c r="I36" s="25">
        <f>I34/I35</f>
        <v>1082605.9056035194</v>
      </c>
      <c r="J36" s="25">
        <f t="shared" ref="J36:R36" si="22">J34/J35</f>
        <v>1168052.0851027824</v>
      </c>
      <c r="K36" s="25">
        <f t="shared" si="22"/>
        <v>41749.528978202434</v>
      </c>
      <c r="L36" s="25">
        <f t="shared" si="22"/>
        <v>44390.557175792244</v>
      </c>
      <c r="M36" s="25">
        <f t="shared" si="22"/>
        <v>130796.99281298023</v>
      </c>
      <c r="N36" s="25">
        <f t="shared" si="22"/>
        <v>46554.581838978447</v>
      </c>
      <c r="O36" s="25">
        <f t="shared" si="22"/>
        <v>186299.18596950144</v>
      </c>
      <c r="P36" s="25">
        <f t="shared" si="22"/>
        <v>414303.24639881041</v>
      </c>
      <c r="Q36" s="25">
        <f t="shared" si="22"/>
        <v>803094.62040323031</v>
      </c>
      <c r="R36" s="25">
        <f t="shared" si="22"/>
        <v>40499.275709441667</v>
      </c>
      <c r="S36" s="24"/>
      <c r="T36" s="10"/>
    </row>
  </sheetData>
  <mergeCells count="11">
    <mergeCell ref="G24:H24"/>
    <mergeCell ref="G32:H32"/>
    <mergeCell ref="G34:H34"/>
    <mergeCell ref="G35:H35"/>
    <mergeCell ref="G36:H36"/>
    <mergeCell ref="A5:A6"/>
    <mergeCell ref="B5:H5"/>
    <mergeCell ref="I5:R5"/>
    <mergeCell ref="S5:T5"/>
    <mergeCell ref="A2:T2"/>
    <mergeCell ref="A3:T3"/>
  </mergeCells>
  <printOptions horizontalCentered="1"/>
  <pageMargins left="0.70866141732283472" right="0.70866141732283472" top="0.59055118110236227" bottom="0.55118110236220474" header="0.70866141732283472" footer="0.70866141732283472"/>
  <pageSetup paperSize="9" scale="35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6"/>
  <sheetViews>
    <sheetView zoomScale="90" zoomScaleNormal="90" workbookViewId="0">
      <selection activeCell="B23" sqref="B23"/>
    </sheetView>
  </sheetViews>
  <sheetFormatPr defaultRowHeight="15"/>
  <cols>
    <col min="1" max="1" width="18.140625" customWidth="1"/>
    <col min="2" max="2" width="13" customWidth="1"/>
    <col min="3" max="3" width="14" customWidth="1"/>
    <col min="4" max="4" width="15.5703125" customWidth="1"/>
    <col min="5" max="5" width="15.140625" customWidth="1"/>
    <col min="6" max="6" width="15" customWidth="1"/>
    <col min="7" max="7" width="14.5703125" customWidth="1"/>
    <col min="8" max="8" width="15.28515625" customWidth="1"/>
    <col min="9" max="9" width="23.85546875" customWidth="1"/>
    <col min="10" max="10" width="13.28515625" customWidth="1"/>
    <col min="11" max="11" width="19.85546875" customWidth="1"/>
    <col min="12" max="13" width="17.5703125" customWidth="1"/>
    <col min="14" max="14" width="28.140625" customWidth="1"/>
    <col min="15" max="15" width="18.140625" customWidth="1"/>
    <col min="16" max="16" width="17" customWidth="1"/>
    <col min="17" max="17" width="14.28515625" customWidth="1"/>
    <col min="18" max="18" width="13.28515625" customWidth="1"/>
    <col min="19" max="19" width="20" customWidth="1"/>
    <col min="20" max="20" width="15" bestFit="1" customWidth="1"/>
  </cols>
  <sheetData>
    <row r="1" spans="1:20" ht="15.75">
      <c r="A1" s="55" t="s">
        <v>84</v>
      </c>
    </row>
    <row r="2" spans="1:20" ht="15.75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5.75">
      <c r="A3" s="67" t="s">
        <v>51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>
      <c r="A5" s="62" t="s">
        <v>52</v>
      </c>
      <c r="B5" s="62" t="s">
        <v>9</v>
      </c>
      <c r="C5" s="62"/>
      <c r="D5" s="62"/>
      <c r="E5" s="62"/>
      <c r="F5" s="62"/>
      <c r="G5" s="62"/>
      <c r="H5" s="62"/>
      <c r="I5" s="62" t="s">
        <v>8</v>
      </c>
      <c r="J5" s="62"/>
      <c r="K5" s="62"/>
      <c r="L5" s="62"/>
      <c r="M5" s="62"/>
      <c r="N5" s="62"/>
      <c r="O5" s="62"/>
      <c r="P5" s="62"/>
      <c r="Q5" s="62"/>
      <c r="R5" s="62"/>
      <c r="S5" s="62" t="s">
        <v>53</v>
      </c>
      <c r="T5" s="62"/>
    </row>
    <row r="6" spans="1:20">
      <c r="A6" s="62"/>
      <c r="B6" s="10" t="s">
        <v>15</v>
      </c>
      <c r="C6" s="10" t="s">
        <v>2</v>
      </c>
      <c r="D6" s="10" t="s">
        <v>7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16</v>
      </c>
      <c r="J6" s="10" t="s">
        <v>17</v>
      </c>
      <c r="K6" s="10" t="s">
        <v>10</v>
      </c>
      <c r="L6" s="15" t="s">
        <v>18</v>
      </c>
      <c r="M6" s="10" t="s">
        <v>11</v>
      </c>
      <c r="N6" s="15" t="s">
        <v>74</v>
      </c>
      <c r="O6" s="10" t="s">
        <v>14</v>
      </c>
      <c r="P6" s="10" t="s">
        <v>12</v>
      </c>
      <c r="Q6" s="10" t="s">
        <v>13</v>
      </c>
      <c r="R6" s="10" t="s">
        <v>19</v>
      </c>
      <c r="S6" s="26" t="s">
        <v>54</v>
      </c>
      <c r="T6" s="26" t="s">
        <v>55</v>
      </c>
    </row>
    <row r="7" spans="1:20">
      <c r="A7" s="10" t="s">
        <v>56</v>
      </c>
      <c r="B7" s="11">
        <f>[3]Telepon!$C$8</f>
        <v>1</v>
      </c>
      <c r="C7" s="11">
        <f>0</f>
        <v>0</v>
      </c>
      <c r="D7" s="11">
        <f>[3]Air!$C$20</f>
        <v>0</v>
      </c>
      <c r="E7" s="11">
        <f>[3]Air!$C$15</f>
        <v>1</v>
      </c>
      <c r="F7" s="11">
        <f>[3]Air!$C$16</f>
        <v>4</v>
      </c>
      <c r="G7" s="11">
        <f>[3]Air!$C$18</f>
        <v>2</v>
      </c>
      <c r="H7" s="11">
        <f>[3]Air!$C$19</f>
        <v>2</v>
      </c>
      <c r="I7" s="11">
        <f>[3]Air!$C$4</f>
        <v>3</v>
      </c>
      <c r="J7" s="11">
        <f>[3]Air!$C$5</f>
        <v>1</v>
      </c>
      <c r="K7" s="11">
        <f>[3]Air!$C$6</f>
        <v>2</v>
      </c>
      <c r="L7" s="11">
        <f>[3]Air!$C$8</f>
        <v>1</v>
      </c>
      <c r="M7" s="11">
        <f>[3]Air!$C$9</f>
        <v>1</v>
      </c>
      <c r="N7" s="11">
        <f>[3]Air!$C$10</f>
        <v>1</v>
      </c>
      <c r="O7" s="11">
        <f>[3]Air!$C$11</f>
        <v>1</v>
      </c>
      <c r="P7" s="11">
        <f>[3]Air!$C$12</f>
        <v>6</v>
      </c>
      <c r="Q7" s="11">
        <f>[3]Air!$C$13</f>
        <v>5</v>
      </c>
      <c r="R7" s="11">
        <f>[3]Air!$C$17</f>
        <v>1</v>
      </c>
      <c r="S7" s="13">
        <f>SUM(B7:R7)</f>
        <v>32</v>
      </c>
      <c r="T7" s="13">
        <f>SUM(I7:R7)</f>
        <v>22</v>
      </c>
    </row>
    <row r="8" spans="1:20">
      <c r="A8" s="10" t="s">
        <v>57</v>
      </c>
      <c r="B8" s="11">
        <f>'[1]gedung '!$C$7</f>
        <v>30</v>
      </c>
      <c r="C8" s="11">
        <f>'[1]gedung '!$C$14</f>
        <v>120</v>
      </c>
      <c r="D8" s="11">
        <f>'[1]gedung '!$C$17</f>
        <v>50</v>
      </c>
      <c r="E8" s="11">
        <f>'[1]gedung '!$C$15</f>
        <v>10</v>
      </c>
      <c r="F8" s="11">
        <f>'[1]gedung '!$C$16</f>
        <v>10</v>
      </c>
      <c r="G8" s="11">
        <f>'[1]gedung '!$C$19</f>
        <v>30</v>
      </c>
      <c r="H8" s="11">
        <f>'[1]gedung '!$C$20</f>
        <v>10</v>
      </c>
      <c r="I8" s="11">
        <f>'[1]gedung '!$C$4</f>
        <v>75</v>
      </c>
      <c r="J8" s="11">
        <f>'[1]gedung '!$C$5</f>
        <v>50</v>
      </c>
      <c r="K8" s="11">
        <f>'[1]gedung '!$C$6</f>
        <v>30</v>
      </c>
      <c r="L8" s="11">
        <f>'[1]gedung '!$C$8</f>
        <v>60</v>
      </c>
      <c r="M8" s="11">
        <f>'[1]gedung '!$C$9</f>
        <v>60</v>
      </c>
      <c r="N8" s="11">
        <f>'[1]gedung '!$C$10</f>
        <v>60</v>
      </c>
      <c r="O8" s="20">
        <f>'[1]gedung '!$C$11</f>
        <v>60</v>
      </c>
      <c r="P8" s="11">
        <f>'[1]gedung '!$C$12</f>
        <v>80</v>
      </c>
      <c r="Q8" s="11">
        <f>'[1]gedung '!$C$13</f>
        <v>50</v>
      </c>
      <c r="R8" s="11">
        <f>'[1]gedung '!$C$18</f>
        <v>15</v>
      </c>
      <c r="S8" s="13">
        <f t="shared" ref="S8:S14" si="0">SUM(B8:R8)</f>
        <v>800</v>
      </c>
      <c r="T8" s="13">
        <f t="shared" ref="T8:T13" si="1">SUM(I8:R8)</f>
        <v>540</v>
      </c>
    </row>
    <row r="9" spans="1:20">
      <c r="A9" s="10" t="s">
        <v>58</v>
      </c>
      <c r="B9" s="11">
        <f>0</f>
        <v>0</v>
      </c>
      <c r="C9" s="11">
        <f>0</f>
        <v>0</v>
      </c>
      <c r="D9" s="11">
        <f>0</f>
        <v>0</v>
      </c>
      <c r="E9" s="11">
        <f>0</f>
        <v>0</v>
      </c>
      <c r="F9" s="11">
        <f>0</f>
        <v>0</v>
      </c>
      <c r="G9" s="11">
        <f>0</f>
        <v>0</v>
      </c>
      <c r="H9" s="11">
        <f>0</f>
        <v>0</v>
      </c>
      <c r="I9" s="11">
        <f>'[3]BHP Medis'!$G$20</f>
        <v>275088000</v>
      </c>
      <c r="J9" s="11">
        <f>'[3]BHP Medis'!$G$39</f>
        <v>199620000</v>
      </c>
      <c r="K9" s="11">
        <f>'[3]BHP Medis'!$G$50</f>
        <v>7000000</v>
      </c>
      <c r="L9" s="11">
        <f>'[3]BHP Medis'!$G$67</f>
        <v>58740000</v>
      </c>
      <c r="M9" s="11">
        <f>'[3]BHP Medis'!$G$85</f>
        <v>102180000</v>
      </c>
      <c r="N9" s="11">
        <f>'[3]BHP Medis'!$G$95</f>
        <v>10680000</v>
      </c>
      <c r="O9" s="11">
        <f>'[3]BHP Medis'!$G$107</f>
        <v>100843200</v>
      </c>
      <c r="P9" s="11">
        <f>'[3]BHP Medis'!$G$112</f>
        <v>72900000</v>
      </c>
      <c r="Q9" s="11">
        <f>'[3]BHP Medis'!$G$147</f>
        <v>108600000</v>
      </c>
      <c r="R9" s="11">
        <f>'[3]BHP Medis'!$G$166</f>
        <v>35940000</v>
      </c>
      <c r="S9" s="13">
        <f t="shared" si="0"/>
        <v>971591200</v>
      </c>
      <c r="T9" s="13">
        <f t="shared" si="1"/>
        <v>971591200</v>
      </c>
    </row>
    <row r="10" spans="1:20">
      <c r="A10" s="10" t="s">
        <v>61</v>
      </c>
      <c r="B10" s="11">
        <f>0</f>
        <v>0</v>
      </c>
      <c r="C10" s="11">
        <f>0</f>
        <v>0</v>
      </c>
      <c r="D10" s="11">
        <f>0</f>
        <v>0</v>
      </c>
      <c r="E10" s="11">
        <f>0</f>
        <v>0</v>
      </c>
      <c r="F10" s="11">
        <f>0</f>
        <v>0</v>
      </c>
      <c r="G10" s="11">
        <f>0</f>
        <v>0</v>
      </c>
      <c r="H10" s="11">
        <f>0</f>
        <v>0</v>
      </c>
      <c r="I10" s="11">
        <f>[3]Air!$D$4</f>
        <v>370</v>
      </c>
      <c r="J10" s="11">
        <f>[3]Air!$D$5</f>
        <v>223</v>
      </c>
      <c r="K10" s="11">
        <f>[3]Air!$D$6</f>
        <v>436</v>
      </c>
      <c r="L10" s="11">
        <f>[3]Air!$D$8</f>
        <v>1920</v>
      </c>
      <c r="M10" s="11">
        <f>[3]Air!$D$9</f>
        <v>960</v>
      </c>
      <c r="N10" s="11">
        <f>[3]Air!$D$10</f>
        <v>440</v>
      </c>
      <c r="O10" s="11">
        <f>[3]Air!$D$11</f>
        <v>593</v>
      </c>
      <c r="P10" s="11">
        <f>[3]Air!$D$12</f>
        <v>534</v>
      </c>
      <c r="Q10" s="11">
        <f>[3]Air!$D$13</f>
        <v>146</v>
      </c>
      <c r="R10" s="11">
        <f>[3]Air!$D$17</f>
        <v>1186</v>
      </c>
      <c r="S10" s="13">
        <f t="shared" si="0"/>
        <v>6808</v>
      </c>
      <c r="T10" s="13">
        <f t="shared" si="1"/>
        <v>6808</v>
      </c>
    </row>
    <row r="11" spans="1:20">
      <c r="A11" s="10" t="s">
        <v>71</v>
      </c>
      <c r="B11" s="11">
        <f>'[3]BHP Non Medis'!$E$28</f>
        <v>719567</v>
      </c>
      <c r="C11" s="11">
        <f>'[3]BHP Non Medis'!$E$73</f>
        <v>179892</v>
      </c>
      <c r="D11" s="11">
        <f>'[3]BHP Non Medis'!$E$115</f>
        <v>179892</v>
      </c>
      <c r="E11" s="11">
        <f>'[3]BHP Non Medis'!$E$80</f>
        <v>3597835</v>
      </c>
      <c r="F11" s="11">
        <f>'[3]BHP Non Medis'!$E$87</f>
        <v>8994588</v>
      </c>
      <c r="G11" s="11">
        <f>'[3]BHP Non Medis'!$E$100</f>
        <v>179892</v>
      </c>
      <c r="H11" s="11">
        <f>'[3]BHP Non Medis'!$E$109</f>
        <v>179892</v>
      </c>
      <c r="I11" s="11">
        <f>'[3]BHP Non Medis'!$E$7</f>
        <v>179892</v>
      </c>
      <c r="J11" s="11">
        <f>'[3]BHP Non Medis'!$E$14</f>
        <v>179892</v>
      </c>
      <c r="K11" s="11">
        <f>'[3]BHP Non Medis'!$E$21</f>
        <v>719567</v>
      </c>
      <c r="L11" s="11">
        <f>'[3]BHP Non Medis'!$E$35</f>
        <v>719567</v>
      </c>
      <c r="M11" s="11">
        <f>'[3]BHP Non Medis'!$E$42</f>
        <v>719567</v>
      </c>
      <c r="N11" s="11">
        <f>'[3]BHP Non Medis'!$E$49</f>
        <v>719567</v>
      </c>
      <c r="O11" s="11">
        <f>'[3]BHP Non Medis'!$E$55</f>
        <v>179892</v>
      </c>
      <c r="P11" s="11">
        <f>'[3]BHP Non Medis'!$E$61</f>
        <v>179892</v>
      </c>
      <c r="Q11" s="11">
        <f>'[3]BHP Non Medis'!$E$67</f>
        <v>179892</v>
      </c>
      <c r="R11" s="11">
        <f>'[3]BHP Non Medis'!$E$93</f>
        <v>179892</v>
      </c>
      <c r="S11" s="13">
        <f t="shared" si="0"/>
        <v>17989178</v>
      </c>
      <c r="T11" s="13">
        <f t="shared" si="1"/>
        <v>3957620</v>
      </c>
    </row>
    <row r="12" spans="1:20">
      <c r="A12" s="10" t="s">
        <v>59</v>
      </c>
      <c r="B12" s="11">
        <f>3*12</f>
        <v>36</v>
      </c>
      <c r="C12" s="11">
        <v>0</v>
      </c>
      <c r="D12" s="11">
        <v>60</v>
      </c>
      <c r="E12" s="11">
        <v>24</v>
      </c>
      <c r="F12" s="11">
        <v>24</v>
      </c>
      <c r="G12" s="11">
        <v>24</v>
      </c>
      <c r="H12" s="11">
        <v>24</v>
      </c>
      <c r="I12" s="11">
        <f>370*3</f>
        <v>1110</v>
      </c>
      <c r="J12" s="11">
        <f>J10*3</f>
        <v>669</v>
      </c>
      <c r="K12" s="11">
        <v>24</v>
      </c>
      <c r="L12" s="11">
        <v>24</v>
      </c>
      <c r="M12" s="11">
        <v>24</v>
      </c>
      <c r="N12" s="11">
        <v>24</v>
      </c>
      <c r="O12" s="11">
        <f>O10*2</f>
        <v>1186</v>
      </c>
      <c r="P12" s="11">
        <f>P10*5</f>
        <v>2670</v>
      </c>
      <c r="Q12" s="11">
        <f>Q10*3</f>
        <v>438</v>
      </c>
      <c r="R12" s="11">
        <f>24</f>
        <v>24</v>
      </c>
      <c r="S12" s="13">
        <f t="shared" si="0"/>
        <v>6385</v>
      </c>
      <c r="T12" s="13">
        <f t="shared" si="1"/>
        <v>6193</v>
      </c>
    </row>
    <row r="13" spans="1:20" ht="15.75" thickBot="1">
      <c r="A13" s="10" t="s">
        <v>60</v>
      </c>
      <c r="B13" s="11">
        <v>0</v>
      </c>
      <c r="C13" s="11">
        <f t="shared" ref="C13:D13" si="2">C7*6*52</f>
        <v>0</v>
      </c>
      <c r="D13" s="11">
        <f t="shared" si="2"/>
        <v>0</v>
      </c>
      <c r="E13" s="11">
        <v>0</v>
      </c>
      <c r="F13" s="11">
        <v>0</v>
      </c>
      <c r="G13" s="11">
        <v>0</v>
      </c>
      <c r="H13" s="11">
        <v>0</v>
      </c>
      <c r="I13" s="11">
        <f>I10*3</f>
        <v>1110</v>
      </c>
      <c r="J13" s="11">
        <f>J10*3</f>
        <v>669</v>
      </c>
      <c r="K13" s="11">
        <v>0</v>
      </c>
      <c r="L13" s="11">
        <v>0</v>
      </c>
      <c r="M13" s="11">
        <v>0</v>
      </c>
      <c r="N13" s="11">
        <v>0</v>
      </c>
      <c r="O13" s="11"/>
      <c r="P13" s="11">
        <f>0</f>
        <v>0</v>
      </c>
      <c r="Q13" s="11">
        <f>0</f>
        <v>0</v>
      </c>
      <c r="R13" s="11">
        <f>0</f>
        <v>0</v>
      </c>
      <c r="S13" s="28">
        <f t="shared" si="0"/>
        <v>1779</v>
      </c>
      <c r="T13" s="13">
        <f t="shared" si="1"/>
        <v>1779</v>
      </c>
    </row>
    <row r="14" spans="1:20" ht="15.75" thickBot="1">
      <c r="A14" s="10" t="s">
        <v>69</v>
      </c>
      <c r="B14" s="29">
        <f>'REKAPITULASI FIX'!C29</f>
        <v>67772430.447709903</v>
      </c>
      <c r="C14" s="30">
        <f>'REKAPITULASI FIX'!D29</f>
        <v>38267580.229141794</v>
      </c>
      <c r="D14" s="31">
        <f>'REKAPITULASI FIX'!E29</f>
        <v>13238760.183933552</v>
      </c>
      <c r="E14" s="32">
        <f>'REKAPITULASI FIX'!F29</f>
        <v>84430710.053961426</v>
      </c>
      <c r="F14" s="32">
        <f>'REKAPITULASI FIX'!G29</f>
        <v>164934409.45003009</v>
      </c>
      <c r="G14" s="33">
        <f>'REKAPITULASI FIX'!H29</f>
        <v>82359091.087157547</v>
      </c>
      <c r="H14" s="32">
        <f>'REKAPITULASI FIX'!I29</f>
        <v>158311725.2176742</v>
      </c>
      <c r="I14" s="32">
        <f>'REKAPITULASI FIX'!J29</f>
        <v>475222764.6914413</v>
      </c>
      <c r="J14" s="32">
        <f>'REKAPITULASI FIX'!K29</f>
        <v>280779536.98346663</v>
      </c>
      <c r="K14" s="32">
        <f>'REKAPITULASI FIX'!L29</f>
        <v>97257423.34939912</v>
      </c>
      <c r="L14" s="32">
        <f>'REKAPITULASI FIX'!M29</f>
        <v>232632395.42253619</v>
      </c>
      <c r="M14" s="32">
        <f>'REKAPITULASI FIX'!N29</f>
        <v>609402128.37729716</v>
      </c>
      <c r="N14" s="32">
        <f>'REKAPITULASI FIX'!O29</f>
        <v>70233237.940751135</v>
      </c>
      <c r="O14" s="32">
        <f>'REKAPITULASI FIX'!P29</f>
        <v>176566640.18861693</v>
      </c>
      <c r="P14" s="32">
        <f>'REKAPITULASI FIX'!Q29</f>
        <v>1046319784.6168551</v>
      </c>
      <c r="Q14" s="32">
        <f>'REKAPITULASI FIX'!R29</f>
        <v>303835382.29559326</v>
      </c>
      <c r="R14" s="29">
        <f>'REKAPITULASI FIX'!S29</f>
        <v>118436271.40804209</v>
      </c>
      <c r="S14" s="34">
        <f t="shared" si="0"/>
        <v>4020000271.9436069</v>
      </c>
      <c r="T14" s="35"/>
    </row>
    <row r="15" spans="1:20">
      <c r="A15" s="17"/>
      <c r="B15" s="11"/>
      <c r="C15" s="17"/>
      <c r="D15" s="36"/>
      <c r="E15" s="11"/>
      <c r="F15" s="17"/>
      <c r="G15" s="3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  <c r="S15" s="13"/>
      <c r="T15" s="13"/>
    </row>
    <row r="16" spans="1:20">
      <c r="A16" s="10" t="s">
        <v>62</v>
      </c>
      <c r="B16" s="11"/>
      <c r="C16" s="11"/>
      <c r="D16" s="11">
        <f t="shared" ref="D16:R16" si="3">D7/($S$7-$B$7)*$B$14</f>
        <v>0</v>
      </c>
      <c r="E16" s="11">
        <f t="shared" si="3"/>
        <v>2186207.4337970936</v>
      </c>
      <c r="F16" s="11">
        <f t="shared" si="3"/>
        <v>8744829.7351883743</v>
      </c>
      <c r="G16" s="11">
        <f t="shared" si="3"/>
        <v>4372414.8675941871</v>
      </c>
      <c r="H16" s="11">
        <f t="shared" si="3"/>
        <v>4372414.8675941871</v>
      </c>
      <c r="I16" s="11">
        <f t="shared" si="3"/>
        <v>6558622.3013912812</v>
      </c>
      <c r="J16" s="11">
        <f t="shared" si="3"/>
        <v>2186207.4337970936</v>
      </c>
      <c r="K16" s="11">
        <f t="shared" si="3"/>
        <v>4372414.8675941871</v>
      </c>
      <c r="L16" s="11">
        <f t="shared" si="3"/>
        <v>2186207.4337970936</v>
      </c>
      <c r="M16" s="11">
        <f t="shared" si="3"/>
        <v>2186207.4337970936</v>
      </c>
      <c r="N16" s="11">
        <f t="shared" si="3"/>
        <v>2186207.4337970936</v>
      </c>
      <c r="O16" s="11">
        <f t="shared" si="3"/>
        <v>2186207.4337970936</v>
      </c>
      <c r="P16" s="11">
        <f t="shared" si="3"/>
        <v>13117244.602782562</v>
      </c>
      <c r="Q16" s="11">
        <f t="shared" si="3"/>
        <v>10931037.168985467</v>
      </c>
      <c r="R16" s="12">
        <f t="shared" si="3"/>
        <v>2186207.4337970936</v>
      </c>
      <c r="S16" s="13">
        <f>SUM(C16:R16)</f>
        <v>67772430.447709888</v>
      </c>
      <c r="T16" s="13"/>
    </row>
    <row r="17" spans="1:20">
      <c r="A17" s="10" t="s">
        <v>63</v>
      </c>
      <c r="B17" s="11">
        <f>B8/($S$8-$C$8)*$C$14</f>
        <v>1688275.5983444911</v>
      </c>
      <c r="C17" s="11"/>
      <c r="D17" s="11">
        <f>D8/($S$8-$C$8)*$C$14</f>
        <v>2813792.6639074851</v>
      </c>
      <c r="E17" s="11">
        <f t="shared" ref="E17:R17" si="4">E8/($S$8-$C$8)*$C$14</f>
        <v>562758.53278149699</v>
      </c>
      <c r="F17" s="11">
        <f t="shared" si="4"/>
        <v>562758.53278149699</v>
      </c>
      <c r="G17" s="11">
        <f t="shared" si="4"/>
        <v>1688275.5983444911</v>
      </c>
      <c r="H17" s="11">
        <f t="shared" si="4"/>
        <v>562758.53278149699</v>
      </c>
      <c r="I17" s="11">
        <f t="shared" si="4"/>
        <v>4220688.9958612276</v>
      </c>
      <c r="J17" s="11">
        <f t="shared" si="4"/>
        <v>2813792.6639074851</v>
      </c>
      <c r="K17" s="11">
        <f t="shared" si="4"/>
        <v>1688275.5983444911</v>
      </c>
      <c r="L17" s="11">
        <f t="shared" si="4"/>
        <v>3376551.1966889822</v>
      </c>
      <c r="M17" s="11">
        <f t="shared" si="4"/>
        <v>3376551.1966889822</v>
      </c>
      <c r="N17" s="11">
        <f t="shared" si="4"/>
        <v>3376551.1966889822</v>
      </c>
      <c r="O17" s="11">
        <f t="shared" si="4"/>
        <v>3376551.1966889822</v>
      </c>
      <c r="P17" s="11">
        <f t="shared" si="4"/>
        <v>4502068.2622519759</v>
      </c>
      <c r="Q17" s="11">
        <f t="shared" si="4"/>
        <v>2813792.6639074851</v>
      </c>
      <c r="R17" s="12">
        <f t="shared" si="4"/>
        <v>844137.79917224555</v>
      </c>
      <c r="S17" s="11">
        <f>SUM(B17:R17)</f>
        <v>38267580.229141802</v>
      </c>
      <c r="T17" s="13"/>
    </row>
    <row r="18" spans="1:20">
      <c r="A18" s="10" t="s">
        <v>64</v>
      </c>
      <c r="B18" s="11"/>
      <c r="C18" s="11"/>
      <c r="D18" s="11"/>
      <c r="E18" s="11"/>
      <c r="F18" s="11"/>
      <c r="G18" s="11"/>
      <c r="H18" s="11"/>
      <c r="I18" s="11">
        <f>I9/($S$9-$D$9)*$D$14</f>
        <v>3748309.0228461446</v>
      </c>
      <c r="J18" s="11">
        <f t="shared" ref="J18:R18" si="5">J9/($S$9-$D$9)*$D$14</f>
        <v>2719993.046372606</v>
      </c>
      <c r="K18" s="11">
        <f t="shared" si="5"/>
        <v>95380.980485964537</v>
      </c>
      <c r="L18" s="11">
        <f t="shared" si="5"/>
        <v>800382.68482079392</v>
      </c>
      <c r="M18" s="11">
        <f t="shared" si="5"/>
        <v>1392289.7980079795</v>
      </c>
      <c r="N18" s="11">
        <f t="shared" si="5"/>
        <v>145524.12451287161</v>
      </c>
      <c r="O18" s="11">
        <f t="shared" si="5"/>
        <v>1374074.7559060312</v>
      </c>
      <c r="P18" s="11">
        <f t="shared" si="5"/>
        <v>993324.78248954483</v>
      </c>
      <c r="Q18" s="11">
        <f t="shared" si="5"/>
        <v>1479767.782967964</v>
      </c>
      <c r="R18" s="12">
        <f t="shared" si="5"/>
        <v>489713.2055236522</v>
      </c>
      <c r="S18" s="13">
        <f>SUM(B18:R18)</f>
        <v>13238760.183933554</v>
      </c>
      <c r="T18" s="13"/>
    </row>
    <row r="19" spans="1:20">
      <c r="A19" s="10" t="s">
        <v>65</v>
      </c>
      <c r="B19" s="11"/>
      <c r="C19" s="11"/>
      <c r="D19" s="11"/>
      <c r="E19" s="11"/>
      <c r="F19" s="11"/>
      <c r="G19" s="11"/>
      <c r="H19" s="11"/>
      <c r="I19" s="11">
        <f>I10/($S$10-$E$10)*$E$14</f>
        <v>4588625.5464109471</v>
      </c>
      <c r="J19" s="11">
        <f t="shared" ref="J19:R19" si="6">J10/($S$10-$E$10)*$E$14</f>
        <v>2765577.0185125438</v>
      </c>
      <c r="K19" s="11">
        <f t="shared" si="6"/>
        <v>5407137.1303653326</v>
      </c>
      <c r="L19" s="11">
        <f t="shared" si="6"/>
        <v>23811246.078673024</v>
      </c>
      <c r="M19" s="11">
        <f t="shared" si="6"/>
        <v>11905623.039336512</v>
      </c>
      <c r="N19" s="11">
        <f t="shared" si="6"/>
        <v>5456743.8930292334</v>
      </c>
      <c r="O19" s="11">
        <f t="shared" si="6"/>
        <v>7354202.5649234913</v>
      </c>
      <c r="P19" s="11">
        <f t="shared" si="6"/>
        <v>6622502.8156309342</v>
      </c>
      <c r="Q19" s="11">
        <f t="shared" si="6"/>
        <v>1810646.8372324279</v>
      </c>
      <c r="R19" s="12">
        <f t="shared" si="6"/>
        <v>14708405.129846983</v>
      </c>
      <c r="S19" s="13">
        <f>SUM(B19:R19)</f>
        <v>84430710.053961426</v>
      </c>
      <c r="T19" s="13"/>
    </row>
    <row r="20" spans="1:20">
      <c r="A20" s="14" t="s">
        <v>4</v>
      </c>
      <c r="B20" s="11">
        <f>B11/($S$11-$F$11)*$F$14</f>
        <v>13194749.088588784</v>
      </c>
      <c r="C20" s="11">
        <f t="shared" ref="C20:R20" si="7">C11/($S$11-$F$11)*$F$14</f>
        <v>3298691.8564142236</v>
      </c>
      <c r="D20" s="11">
        <f t="shared" si="7"/>
        <v>3298691.8564142236</v>
      </c>
      <c r="E20" s="11">
        <f t="shared" si="7"/>
        <v>65973745.442943931</v>
      </c>
      <c r="F20" s="11"/>
      <c r="G20" s="11">
        <f t="shared" si="7"/>
        <v>3298691.8564142236</v>
      </c>
      <c r="H20" s="11">
        <f t="shared" si="7"/>
        <v>3298691.8564142236</v>
      </c>
      <c r="I20" s="11">
        <f t="shared" si="7"/>
        <v>3298691.8564142236</v>
      </c>
      <c r="J20" s="11">
        <f t="shared" si="7"/>
        <v>3298691.8564142236</v>
      </c>
      <c r="K20" s="11">
        <f t="shared" si="7"/>
        <v>13194749.088588784</v>
      </c>
      <c r="L20" s="11">
        <f t="shared" si="7"/>
        <v>13194749.088588784</v>
      </c>
      <c r="M20" s="11">
        <f t="shared" si="7"/>
        <v>13194749.088588784</v>
      </c>
      <c r="N20" s="11">
        <f t="shared" si="7"/>
        <v>13194749.088588784</v>
      </c>
      <c r="O20" s="11">
        <f t="shared" si="7"/>
        <v>3298691.8564142236</v>
      </c>
      <c r="P20" s="11">
        <f t="shared" si="7"/>
        <v>3298691.8564142236</v>
      </c>
      <c r="Q20" s="11">
        <f t="shared" si="7"/>
        <v>3298691.8564142236</v>
      </c>
      <c r="R20" s="12">
        <f t="shared" si="7"/>
        <v>3298691.8564142236</v>
      </c>
      <c r="S20" s="11">
        <f>SUM(B20:R20)</f>
        <v>164934409.45003012</v>
      </c>
      <c r="T20" s="13"/>
    </row>
    <row r="21" spans="1:20">
      <c r="A21" s="10" t="s">
        <v>66</v>
      </c>
      <c r="B21" s="11">
        <f>B12/($S$12-$G$12)*$G$14</f>
        <v>466110.24668097339</v>
      </c>
      <c r="C21" s="11">
        <f t="shared" ref="C21:R21" si="8">C12/($S$12-$G$12)*$G$14</f>
        <v>0</v>
      </c>
      <c r="D21" s="11">
        <f t="shared" si="8"/>
        <v>776850.41113495571</v>
      </c>
      <c r="E21" s="11">
        <f t="shared" si="8"/>
        <v>310740.16445398226</v>
      </c>
      <c r="F21" s="11">
        <f t="shared" si="8"/>
        <v>310740.16445398226</v>
      </c>
      <c r="G21" s="11"/>
      <c r="H21" s="11">
        <f t="shared" si="8"/>
        <v>310740.16445398226</v>
      </c>
      <c r="I21" s="11">
        <f t="shared" si="8"/>
        <v>14371732.60599668</v>
      </c>
      <c r="J21" s="11">
        <f t="shared" si="8"/>
        <v>8661882.0841547549</v>
      </c>
      <c r="K21" s="11">
        <f t="shared" si="8"/>
        <v>310740.16445398226</v>
      </c>
      <c r="L21" s="11">
        <f t="shared" si="8"/>
        <v>310740.16445398226</v>
      </c>
      <c r="M21" s="11">
        <f t="shared" si="8"/>
        <v>310740.16445398226</v>
      </c>
      <c r="N21" s="11">
        <f t="shared" si="8"/>
        <v>310740.16445398226</v>
      </c>
      <c r="O21" s="11">
        <f t="shared" si="8"/>
        <v>15355743.126767624</v>
      </c>
      <c r="P21" s="11">
        <f t="shared" si="8"/>
        <v>34569843.295505524</v>
      </c>
      <c r="Q21" s="11">
        <f t="shared" si="8"/>
        <v>5671008.0012851767</v>
      </c>
      <c r="R21" s="12">
        <f t="shared" si="8"/>
        <v>310740.16445398226</v>
      </c>
      <c r="S21" s="13">
        <f>SUM(B21:R21)</f>
        <v>82359091.087157562</v>
      </c>
      <c r="T21" s="13"/>
    </row>
    <row r="22" spans="1:20">
      <c r="A22" s="15" t="s">
        <v>67</v>
      </c>
      <c r="B22" s="11"/>
      <c r="C22" s="11"/>
      <c r="D22" s="11"/>
      <c r="E22" s="11"/>
      <c r="F22" s="11"/>
      <c r="G22" s="11"/>
      <c r="H22" s="11"/>
      <c r="I22" s="11">
        <f>I13/($S$13-$H$13)*$H$14</f>
        <v>98777973.575951859</v>
      </c>
      <c r="J22" s="11">
        <f t="shared" ref="J22:R22" si="9">J13/($S$13-$H$13)*$H$14</f>
        <v>59533751.641722336</v>
      </c>
      <c r="K22" s="11">
        <f t="shared" si="9"/>
        <v>0</v>
      </c>
      <c r="L22" s="11">
        <f t="shared" si="9"/>
        <v>0</v>
      </c>
      <c r="M22" s="11">
        <f t="shared" si="9"/>
        <v>0</v>
      </c>
      <c r="N22" s="11">
        <f t="shared" si="9"/>
        <v>0</v>
      </c>
      <c r="O22" s="11">
        <f t="shared" si="9"/>
        <v>0</v>
      </c>
      <c r="P22" s="11">
        <f t="shared" si="9"/>
        <v>0</v>
      </c>
      <c r="Q22" s="11">
        <f t="shared" si="9"/>
        <v>0</v>
      </c>
      <c r="R22" s="12">
        <f t="shared" si="9"/>
        <v>0</v>
      </c>
      <c r="S22" s="13">
        <f>SUM(I22:R22)</f>
        <v>158311725.2176742</v>
      </c>
      <c r="T22" s="13"/>
    </row>
    <row r="23" spans="1:20">
      <c r="A23" s="10" t="s">
        <v>68</v>
      </c>
      <c r="B23" s="56">
        <f>SUM(B16:B22)</f>
        <v>15349134.933614248</v>
      </c>
      <c r="C23" s="56">
        <f t="shared" ref="C23:E23" si="10">SUM(C16:C22)</f>
        <v>3298691.8564142236</v>
      </c>
      <c r="D23" s="56">
        <f t="shared" si="10"/>
        <v>6889334.9314566636</v>
      </c>
      <c r="E23" s="56">
        <f t="shared" si="10"/>
        <v>69033451.573976502</v>
      </c>
      <c r="F23" s="56">
        <f t="shared" ref="F23" si="11">SUM(F16:F22)</f>
        <v>9618328.4324238524</v>
      </c>
      <c r="G23" s="56">
        <f t="shared" ref="G23:H23" si="12">SUM(G16:G22)</f>
        <v>9359382.3223529011</v>
      </c>
      <c r="H23" s="57">
        <f t="shared" si="12"/>
        <v>8544605.4212438893</v>
      </c>
      <c r="I23" s="56">
        <f t="shared" ref="I23" si="13">SUM(I16:I22)</f>
        <v>135564643.90487236</v>
      </c>
      <c r="J23" s="56">
        <f t="shared" ref="J23:K23" si="14">SUM(J16:J22)</f>
        <v>81979895.744881034</v>
      </c>
      <c r="K23" s="56">
        <f t="shared" si="14"/>
        <v>25068697.82983274</v>
      </c>
      <c r="L23" s="56">
        <f t="shared" ref="L23" si="15">SUM(L16:L22)</f>
        <v>43679876.647022657</v>
      </c>
      <c r="M23" s="56">
        <f t="shared" ref="M23" si="16">SUM(M16:M22)</f>
        <v>32366160.720873334</v>
      </c>
      <c r="N23" s="56">
        <f>SUM(N16:N22)</f>
        <v>24670515.901070945</v>
      </c>
      <c r="O23" s="56">
        <f t="shared" ref="O23" si="17">SUM(O16:O22)</f>
        <v>32945470.934497446</v>
      </c>
      <c r="P23" s="56">
        <f t="shared" ref="P23" si="18">SUM(P16:P22)</f>
        <v>63103675.615074769</v>
      </c>
      <c r="Q23" s="56">
        <f t="shared" ref="Q23" si="19">SUM(Q16:Q22)</f>
        <v>26004944.310792748</v>
      </c>
      <c r="R23" s="56">
        <f t="shared" ref="R23" si="20">SUM(R16:R22)</f>
        <v>21837895.589208182</v>
      </c>
      <c r="S23" s="16">
        <f>SUM(S16:S22)</f>
        <v>609314706.66960859</v>
      </c>
      <c r="T23" s="13"/>
    </row>
    <row r="24" spans="1:20">
      <c r="A24" s="17"/>
      <c r="B24" s="17"/>
      <c r="C24" s="17"/>
      <c r="D24" s="17"/>
      <c r="E24" s="17"/>
      <c r="F24" s="17"/>
      <c r="G24" s="68" t="s">
        <v>75</v>
      </c>
      <c r="H24" s="68"/>
      <c r="I24" s="18">
        <f t="shared" ref="I24:R24" si="21">I14+I23</f>
        <v>610787408.59631371</v>
      </c>
      <c r="J24" s="18">
        <f t="shared" si="21"/>
        <v>362759432.72834766</v>
      </c>
      <c r="K24" s="18">
        <f t="shared" si="21"/>
        <v>122326121.17923185</v>
      </c>
      <c r="L24" s="18">
        <f t="shared" si="21"/>
        <v>276312272.06955886</v>
      </c>
      <c r="M24" s="18">
        <f t="shared" si="21"/>
        <v>641768289.09817052</v>
      </c>
      <c r="N24" s="18">
        <f t="shared" si="21"/>
        <v>94903753.841822088</v>
      </c>
      <c r="O24" s="18">
        <f t="shared" si="21"/>
        <v>209512111.12311438</v>
      </c>
      <c r="P24" s="18">
        <f t="shared" si="21"/>
        <v>1109423460.23193</v>
      </c>
      <c r="Q24" s="18">
        <f t="shared" si="21"/>
        <v>329840326.60638601</v>
      </c>
      <c r="R24" s="18">
        <f t="shared" si="21"/>
        <v>140274166.99725026</v>
      </c>
      <c r="S24" s="59">
        <f>SUM(I24:R24)</f>
        <v>3897907342.4721255</v>
      </c>
      <c r="T24" s="10"/>
    </row>
    <row r="25" spans="1:20">
      <c r="A25" s="17"/>
      <c r="B25" s="17"/>
      <c r="C25" s="17"/>
      <c r="D25" s="19"/>
      <c r="E25" s="17"/>
      <c r="F25" s="17"/>
      <c r="G25" s="10" t="s">
        <v>15</v>
      </c>
      <c r="H25" s="57">
        <f>$B$23</f>
        <v>15349134.933614248</v>
      </c>
      <c r="I25" s="18">
        <f>I7/$T$7*$H$25</f>
        <v>2093063.854583761</v>
      </c>
      <c r="J25" s="18">
        <f t="shared" ref="J25:R25" si="22">J7/$T$7*$H$25</f>
        <v>697687.95152792044</v>
      </c>
      <c r="K25" s="18">
        <f t="shared" si="22"/>
        <v>1395375.9030558409</v>
      </c>
      <c r="L25" s="18">
        <f t="shared" si="22"/>
        <v>697687.95152792044</v>
      </c>
      <c r="M25" s="18">
        <f t="shared" si="22"/>
        <v>697687.95152792044</v>
      </c>
      <c r="N25" s="18">
        <f t="shared" si="22"/>
        <v>697687.95152792044</v>
      </c>
      <c r="O25" s="18">
        <f t="shared" si="22"/>
        <v>697687.95152792044</v>
      </c>
      <c r="P25" s="18">
        <f t="shared" si="22"/>
        <v>4186127.7091675219</v>
      </c>
      <c r="Q25" s="18">
        <f t="shared" si="22"/>
        <v>3488439.7576396018</v>
      </c>
      <c r="R25" s="18">
        <f t="shared" si="22"/>
        <v>697687.95152792044</v>
      </c>
      <c r="S25" s="60">
        <f>SUM(I25:R25)</f>
        <v>15349134.933614248</v>
      </c>
      <c r="T25" s="10"/>
    </row>
    <row r="26" spans="1:20">
      <c r="A26" s="17"/>
      <c r="B26" s="17"/>
      <c r="C26" s="17"/>
      <c r="D26" s="17"/>
      <c r="E26" s="17"/>
      <c r="F26" s="17"/>
      <c r="G26" s="10" t="s">
        <v>2</v>
      </c>
      <c r="H26" s="58">
        <f>C23</f>
        <v>3298691.8564142236</v>
      </c>
      <c r="I26" s="18">
        <f>I8/$T$8*$H$26</f>
        <v>458151.64672419772</v>
      </c>
      <c r="J26" s="18">
        <f t="shared" ref="J26:R26" si="23">J8/$T$8*$H$26</f>
        <v>305434.43114946515</v>
      </c>
      <c r="K26" s="18">
        <f t="shared" si="23"/>
        <v>183260.65868967908</v>
      </c>
      <c r="L26" s="18">
        <f t="shared" si="23"/>
        <v>366521.31737935817</v>
      </c>
      <c r="M26" s="18">
        <f t="shared" si="23"/>
        <v>366521.31737935817</v>
      </c>
      <c r="N26" s="18">
        <f t="shared" si="23"/>
        <v>366521.31737935817</v>
      </c>
      <c r="O26" s="18">
        <f t="shared" si="23"/>
        <v>366521.31737935817</v>
      </c>
      <c r="P26" s="18">
        <f t="shared" si="23"/>
        <v>488695.0898391442</v>
      </c>
      <c r="Q26" s="18">
        <f t="shared" si="23"/>
        <v>305434.43114946515</v>
      </c>
      <c r="R26" s="18">
        <f t="shared" si="23"/>
        <v>91630.329344839542</v>
      </c>
      <c r="S26" s="60">
        <f>SUM(I26:R26)</f>
        <v>3298691.8564142231</v>
      </c>
      <c r="T26" s="10"/>
    </row>
    <row r="27" spans="1:20">
      <c r="A27" s="17"/>
      <c r="B27" s="20"/>
      <c r="C27" s="17"/>
      <c r="D27" s="17"/>
      <c r="E27" s="17"/>
      <c r="F27" s="17"/>
      <c r="G27" s="10" t="s">
        <v>7</v>
      </c>
      <c r="H27" s="58">
        <f>D23</f>
        <v>6889334.9314566636</v>
      </c>
      <c r="I27" s="18">
        <f>I9/$T$9*$H$27</f>
        <v>1950587.2095430163</v>
      </c>
      <c r="J27" s="18">
        <f t="shared" ref="J27:R27" si="24">J9/$T$9*$H$27</f>
        <v>1415460.5754121479</v>
      </c>
      <c r="K27" s="18">
        <f t="shared" si="24"/>
        <v>49635.427451583178</v>
      </c>
      <c r="L27" s="18">
        <f t="shared" si="24"/>
        <v>416512.14407228515</v>
      </c>
      <c r="M27" s="18">
        <f t="shared" si="24"/>
        <v>724535.42528610991</v>
      </c>
      <c r="N27" s="18">
        <f t="shared" si="24"/>
        <v>75729.480740415485</v>
      </c>
      <c r="O27" s="18">
        <f t="shared" si="24"/>
        <v>715056.47679792764</v>
      </c>
      <c r="P27" s="18">
        <f t="shared" si="24"/>
        <v>516917.52303148765</v>
      </c>
      <c r="Q27" s="18">
        <f t="shared" si="24"/>
        <v>770058.20303456194</v>
      </c>
      <c r="R27" s="18">
        <f t="shared" si="24"/>
        <v>254842.4660871285</v>
      </c>
      <c r="S27" s="60">
        <f>SUM(I27:R27)</f>
        <v>6889334.9314566646</v>
      </c>
      <c r="T27" s="10"/>
    </row>
    <row r="28" spans="1:20">
      <c r="A28" s="17"/>
      <c r="B28" s="20"/>
      <c r="C28" s="17"/>
      <c r="D28" s="17"/>
      <c r="E28" s="17"/>
      <c r="F28" s="17"/>
      <c r="G28" s="10" t="s">
        <v>3</v>
      </c>
      <c r="H28" s="58">
        <f>E23</f>
        <v>69033451.573976502</v>
      </c>
      <c r="I28" s="18">
        <f>I10/$T$10*$H$28</f>
        <v>3751818.0203248099</v>
      </c>
      <c r="J28" s="18">
        <f t="shared" ref="J28:R28" si="25">J10/$T$10*$H$28</f>
        <v>2261230.8608984663</v>
      </c>
      <c r="K28" s="18">
        <f t="shared" si="25"/>
        <v>4421061.2347611273</v>
      </c>
      <c r="L28" s="18">
        <f t="shared" si="25"/>
        <v>19468893.510874689</v>
      </c>
      <c r="M28" s="18">
        <f t="shared" si="25"/>
        <v>9734446.7554373443</v>
      </c>
      <c r="N28" s="18">
        <f t="shared" si="25"/>
        <v>4461621.4295754489</v>
      </c>
      <c r="O28" s="18">
        <f t="shared" si="25"/>
        <v>6013048.8812232772</v>
      </c>
      <c r="P28" s="18">
        <f t="shared" si="25"/>
        <v>5414786.0077120224</v>
      </c>
      <c r="Q28" s="18">
        <f t="shared" si="25"/>
        <v>1480447.1107227628</v>
      </c>
      <c r="R28" s="18">
        <f t="shared" si="25"/>
        <v>12026097.762446554</v>
      </c>
      <c r="S28" s="60">
        <f t="shared" ref="S28:S31" si="26">SUM(I28:R28)</f>
        <v>69033451.573976502</v>
      </c>
      <c r="T28" s="10"/>
    </row>
    <row r="29" spans="1:20">
      <c r="A29" s="17"/>
      <c r="B29" s="20"/>
      <c r="C29" s="17"/>
      <c r="D29" s="17"/>
      <c r="E29" s="17"/>
      <c r="F29" s="17"/>
      <c r="G29" s="10" t="s">
        <v>4</v>
      </c>
      <c r="H29" s="58">
        <f>F23</f>
        <v>9618328.4324238524</v>
      </c>
      <c r="I29" s="18">
        <f>I11/$T$11*$H$29</f>
        <v>437197.18880680599</v>
      </c>
      <c r="J29" s="18">
        <f t="shared" ref="J29:R29" si="27">J11/$T$11*$H$29</f>
        <v>437197.18880680599</v>
      </c>
      <c r="K29" s="18">
        <f t="shared" si="27"/>
        <v>1748786.3248957542</v>
      </c>
      <c r="L29" s="18">
        <f t="shared" si="27"/>
        <v>1748786.3248957542</v>
      </c>
      <c r="M29" s="18">
        <f t="shared" si="27"/>
        <v>1748786.3248957542</v>
      </c>
      <c r="N29" s="18">
        <f t="shared" si="27"/>
        <v>1748786.3248957542</v>
      </c>
      <c r="O29" s="18">
        <f t="shared" si="27"/>
        <v>437197.18880680599</v>
      </c>
      <c r="P29" s="18">
        <f t="shared" si="27"/>
        <v>437197.18880680599</v>
      </c>
      <c r="Q29" s="18">
        <f t="shared" si="27"/>
        <v>437197.18880680599</v>
      </c>
      <c r="R29" s="18">
        <f t="shared" si="27"/>
        <v>437197.18880680599</v>
      </c>
      <c r="S29" s="60">
        <f t="shared" si="26"/>
        <v>9618328.4324238524</v>
      </c>
      <c r="T29" s="10"/>
    </row>
    <row r="30" spans="1:20">
      <c r="A30" s="17"/>
      <c r="B30" s="20"/>
      <c r="C30" s="17"/>
      <c r="D30" s="17"/>
      <c r="E30" s="17"/>
      <c r="F30" s="17"/>
      <c r="G30" s="10" t="s">
        <v>5</v>
      </c>
      <c r="H30" s="58">
        <f>G23</f>
        <v>9359382.3223529011</v>
      </c>
      <c r="I30" s="18">
        <f>I12/$T$12*$H$30</f>
        <v>1677525.3314729081</v>
      </c>
      <c r="J30" s="18">
        <f t="shared" ref="J30:R30" si="28">J12/$T$12*$H$30</f>
        <v>1011049.051130969</v>
      </c>
      <c r="K30" s="18">
        <f t="shared" si="28"/>
        <v>36270.817977792613</v>
      </c>
      <c r="L30" s="18">
        <f t="shared" si="28"/>
        <v>36270.817977792613</v>
      </c>
      <c r="M30" s="18">
        <f t="shared" si="28"/>
        <v>36270.817977792613</v>
      </c>
      <c r="N30" s="18">
        <f t="shared" si="28"/>
        <v>36270.817977792613</v>
      </c>
      <c r="O30" s="18">
        <f t="shared" si="28"/>
        <v>1792382.9217359179</v>
      </c>
      <c r="P30" s="18">
        <f t="shared" si="28"/>
        <v>4035128.5000294275</v>
      </c>
      <c r="Q30" s="18">
        <f t="shared" si="28"/>
        <v>661942.42809471511</v>
      </c>
      <c r="R30" s="18">
        <f t="shared" si="28"/>
        <v>36270.817977792613</v>
      </c>
      <c r="S30" s="60">
        <f t="shared" si="26"/>
        <v>9359382.3223529011</v>
      </c>
      <c r="T30" s="10"/>
    </row>
    <row r="31" spans="1:20">
      <c r="A31" s="17"/>
      <c r="B31" s="20"/>
      <c r="C31" s="17"/>
      <c r="D31" s="17"/>
      <c r="E31" s="17"/>
      <c r="F31" s="17"/>
      <c r="G31" s="10" t="s">
        <v>6</v>
      </c>
      <c r="H31" s="58">
        <f>H23</f>
        <v>8544605.4212438893</v>
      </c>
      <c r="I31" s="18">
        <f>I13/$T$13*$H$31</f>
        <v>5331372.6911639785</v>
      </c>
      <c r="J31" s="18">
        <f t="shared" ref="J31:R31" si="29">J13/$T$13*$H$31</f>
        <v>3213232.7300799112</v>
      </c>
      <c r="K31" s="18">
        <f t="shared" si="29"/>
        <v>0</v>
      </c>
      <c r="L31" s="18">
        <f t="shared" si="29"/>
        <v>0</v>
      </c>
      <c r="M31" s="18">
        <f t="shared" si="29"/>
        <v>0</v>
      </c>
      <c r="N31" s="18">
        <f t="shared" si="29"/>
        <v>0</v>
      </c>
      <c r="O31" s="18">
        <f t="shared" si="29"/>
        <v>0</v>
      </c>
      <c r="P31" s="18">
        <f t="shared" si="29"/>
        <v>0</v>
      </c>
      <c r="Q31" s="18">
        <f t="shared" si="29"/>
        <v>0</v>
      </c>
      <c r="R31" s="18">
        <f t="shared" si="29"/>
        <v>0</v>
      </c>
      <c r="S31" s="60">
        <f t="shared" si="26"/>
        <v>8544605.4212438893</v>
      </c>
      <c r="T31" s="10"/>
    </row>
    <row r="32" spans="1:20">
      <c r="A32" s="17"/>
      <c r="B32" s="20"/>
      <c r="C32" s="17"/>
      <c r="D32" s="17"/>
      <c r="E32" s="17"/>
      <c r="F32" s="17"/>
      <c r="G32" s="69" t="s">
        <v>76</v>
      </c>
      <c r="H32" s="70"/>
      <c r="I32" s="18">
        <f>SUM(I25:I31)</f>
        <v>15699715.942619476</v>
      </c>
      <c r="J32" s="18">
        <f t="shared" ref="J32:R32" si="30">SUM(J25:J31)</f>
        <v>9341292.7890056856</v>
      </c>
      <c r="K32" s="18">
        <f t="shared" si="30"/>
        <v>7834390.3668317776</v>
      </c>
      <c r="L32" s="18">
        <f t="shared" si="30"/>
        <v>22734672.066727802</v>
      </c>
      <c r="M32" s="18">
        <f t="shared" si="30"/>
        <v>13308248.592504282</v>
      </c>
      <c r="N32" s="18">
        <f t="shared" si="30"/>
        <v>7386617.3220966896</v>
      </c>
      <c r="O32" s="18">
        <f t="shared" si="30"/>
        <v>10021894.737471206</v>
      </c>
      <c r="P32" s="18">
        <f t="shared" si="30"/>
        <v>15078852.01858641</v>
      </c>
      <c r="Q32" s="18">
        <f t="shared" si="30"/>
        <v>7143519.1194479121</v>
      </c>
      <c r="R32" s="18">
        <f t="shared" si="30"/>
        <v>13543726.516191043</v>
      </c>
      <c r="S32" s="59">
        <f>SUM(I32:R32)</f>
        <v>122092929.47148231</v>
      </c>
      <c r="T32" s="10"/>
    </row>
    <row r="33" spans="1:20">
      <c r="A33" s="17"/>
      <c r="B33" s="17"/>
      <c r="C33" s="17"/>
      <c r="D33" s="17"/>
      <c r="E33" s="17"/>
      <c r="F33" s="17"/>
      <c r="G33" s="10"/>
      <c r="H33" s="2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22"/>
      <c r="T33" s="10"/>
    </row>
    <row r="34" spans="1:20">
      <c r="A34" s="17"/>
      <c r="B34" s="17"/>
      <c r="C34" s="17"/>
      <c r="D34" s="17"/>
      <c r="E34" s="17"/>
      <c r="F34" s="17"/>
      <c r="G34" s="69" t="s">
        <v>77</v>
      </c>
      <c r="H34" s="70"/>
      <c r="I34" s="18">
        <f>I24+I32</f>
        <v>626487124.53893316</v>
      </c>
      <c r="J34" s="18">
        <f t="shared" ref="J34:R34" si="31">J24+J32</f>
        <v>372100725.51735336</v>
      </c>
      <c r="K34" s="18">
        <f t="shared" si="31"/>
        <v>130160511.54606363</v>
      </c>
      <c r="L34" s="18">
        <f t="shared" si="31"/>
        <v>299046944.13628668</v>
      </c>
      <c r="M34" s="18">
        <f t="shared" si="31"/>
        <v>655076537.69067478</v>
      </c>
      <c r="N34" s="18">
        <f t="shared" si="31"/>
        <v>102290371.16391878</v>
      </c>
      <c r="O34" s="18">
        <f t="shared" si="31"/>
        <v>219534005.86058557</v>
      </c>
      <c r="P34" s="18">
        <f t="shared" si="31"/>
        <v>1124502312.2505164</v>
      </c>
      <c r="Q34" s="18">
        <f t="shared" si="31"/>
        <v>336983845.72583389</v>
      </c>
      <c r="R34" s="18">
        <f t="shared" si="31"/>
        <v>153817893.51344129</v>
      </c>
      <c r="S34" s="23">
        <f>SUM(I34:R34)</f>
        <v>4020000271.9436078</v>
      </c>
      <c r="T34" s="10"/>
    </row>
    <row r="35" spans="1:20">
      <c r="A35" s="17"/>
      <c r="B35" s="17"/>
      <c r="C35" s="17"/>
      <c r="D35" s="17"/>
      <c r="E35" s="17"/>
      <c r="F35" s="17"/>
      <c r="G35" s="69" t="s">
        <v>78</v>
      </c>
      <c r="H35" s="70"/>
      <c r="I35" s="11">
        <f>[3]Air!$D$4</f>
        <v>370</v>
      </c>
      <c r="J35" s="11">
        <f>[3]Air!$D$5</f>
        <v>223</v>
      </c>
      <c r="K35" s="11">
        <f>[3]Air!$D$6</f>
        <v>436</v>
      </c>
      <c r="L35" s="11">
        <f>[3]Air!$D$8</f>
        <v>1920</v>
      </c>
      <c r="M35" s="11">
        <f>[3]Air!$D$9</f>
        <v>960</v>
      </c>
      <c r="N35" s="11">
        <f>[3]Air!$D$10</f>
        <v>440</v>
      </c>
      <c r="O35" s="11">
        <f>[3]Air!$D$11</f>
        <v>593</v>
      </c>
      <c r="P35" s="11">
        <f>[3]Air!$D$12</f>
        <v>534</v>
      </c>
      <c r="Q35" s="11">
        <f>[3]Air!$D$13</f>
        <v>146</v>
      </c>
      <c r="R35" s="11">
        <f>[3]Air!$D$17</f>
        <v>1186</v>
      </c>
      <c r="S35" s="24"/>
      <c r="T35" s="10"/>
    </row>
    <row r="36" spans="1:20">
      <c r="A36" s="17"/>
      <c r="B36" s="17"/>
      <c r="C36" s="17"/>
      <c r="D36" s="17"/>
      <c r="E36" s="17"/>
      <c r="F36" s="17"/>
      <c r="G36" s="69" t="s">
        <v>79</v>
      </c>
      <c r="H36" s="70"/>
      <c r="I36" s="25">
        <f>I34/I35</f>
        <v>1693208.4446998194</v>
      </c>
      <c r="J36" s="25">
        <f t="shared" ref="J36:R36" si="32">J34/J35</f>
        <v>1668613.1189118985</v>
      </c>
      <c r="K36" s="25">
        <f t="shared" si="32"/>
        <v>298533.28336253128</v>
      </c>
      <c r="L36" s="25">
        <f t="shared" si="32"/>
        <v>155753.61673764931</v>
      </c>
      <c r="M36" s="25">
        <f t="shared" si="32"/>
        <v>682371.39342778618</v>
      </c>
      <c r="N36" s="25">
        <f t="shared" si="32"/>
        <v>232478.11628163359</v>
      </c>
      <c r="O36" s="25">
        <f t="shared" si="32"/>
        <v>370209.116122404</v>
      </c>
      <c r="P36" s="25">
        <f t="shared" si="32"/>
        <v>2105809.5735028395</v>
      </c>
      <c r="Q36" s="25">
        <f t="shared" si="32"/>
        <v>2308108.5323687252</v>
      </c>
      <c r="R36" s="25">
        <f t="shared" si="32"/>
        <v>129694.68255770767</v>
      </c>
      <c r="S36" s="24"/>
      <c r="T36" s="10"/>
    </row>
  </sheetData>
  <mergeCells count="11">
    <mergeCell ref="G32:H32"/>
    <mergeCell ref="G34:H34"/>
    <mergeCell ref="G35:H35"/>
    <mergeCell ref="G36:H36"/>
    <mergeCell ref="A5:A6"/>
    <mergeCell ref="B5:H5"/>
    <mergeCell ref="I5:R5"/>
    <mergeCell ref="S5:T5"/>
    <mergeCell ref="G24:H24"/>
    <mergeCell ref="A2:T2"/>
    <mergeCell ref="A3:T3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REKAPITULASI FIX</vt:lpstr>
      <vt:lpstr>DD1</vt:lpstr>
      <vt:lpstr>DD2 fix</vt:lpstr>
      <vt:lpstr>DD3 fix</vt:lpstr>
      <vt:lpstr>DD1 fix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2015-05-19T00:08:57Z</dcterms:modified>
</cp:coreProperties>
</file>