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5360" windowHeight="14660" firstSheet="6" activeTab="14"/>
  </bookViews>
  <sheets>
    <sheet name="Transek1Barat" sheetId="13" r:id="rId1"/>
    <sheet name="Transek2Barat" sheetId="14" r:id="rId2"/>
    <sheet name="Transek1timur" sheetId="15" r:id="rId3"/>
    <sheet name="G1" sheetId="16" r:id="rId4"/>
    <sheet name="G2" sheetId="18" r:id="rId5"/>
    <sheet name="Print Tabel" sheetId="19" r:id="rId6"/>
    <sheet name="data sumur" sheetId="12" r:id="rId7"/>
    <sheet name="theis" sheetId="1" r:id="rId8"/>
    <sheet name="geolistrik1" sheetId="8" r:id="rId9"/>
    <sheet name="geolistrik2" sheetId="9" r:id="rId10"/>
    <sheet name="geolistrik3" sheetId="10" r:id="rId11"/>
    <sheet name="kebutuhanair" sheetId="11" r:id="rId12"/>
    <sheet name="mataair" sheetId="2" r:id="rId13"/>
    <sheet name="arcgis" sheetId="20" r:id="rId14"/>
    <sheet name="peta titik" sheetId="21" r:id="rId1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2" l="1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3" i="12"/>
  <c r="M11" i="18"/>
  <c r="H11" i="18"/>
  <c r="L11" i="18"/>
  <c r="I11" i="18"/>
  <c r="M12" i="18"/>
  <c r="H12" i="18"/>
  <c r="L12" i="18"/>
  <c r="I12" i="18"/>
  <c r="P12" i="18"/>
  <c r="P13" i="18"/>
  <c r="P14" i="18"/>
  <c r="R12" i="18"/>
  <c r="R13" i="18"/>
  <c r="R14" i="18"/>
  <c r="L13" i="18"/>
  <c r="I13" i="18"/>
  <c r="M13" i="18"/>
  <c r="H13" i="18"/>
  <c r="M15" i="16"/>
  <c r="H15" i="16"/>
  <c r="L15" i="16"/>
  <c r="I15" i="16"/>
  <c r="M14" i="16"/>
  <c r="H14" i="16"/>
  <c r="L14" i="16"/>
  <c r="I14" i="16"/>
  <c r="R12" i="16"/>
  <c r="R13" i="16"/>
  <c r="R14" i="16"/>
  <c r="R15" i="16"/>
  <c r="R16" i="16"/>
  <c r="M13" i="16"/>
  <c r="H13" i="16"/>
  <c r="L13" i="16"/>
  <c r="I13" i="16"/>
  <c r="L11" i="16"/>
  <c r="I11" i="16"/>
  <c r="L12" i="16"/>
  <c r="I12" i="16"/>
  <c r="I16" i="16"/>
  <c r="P12" i="16"/>
  <c r="P13" i="16"/>
  <c r="P14" i="16"/>
  <c r="P15" i="16"/>
  <c r="P16" i="16"/>
  <c r="M12" i="16"/>
  <c r="H12" i="16"/>
  <c r="M11" i="16"/>
  <c r="H11" i="16"/>
  <c r="M30" i="15"/>
  <c r="L30" i="15"/>
  <c r="I30" i="15"/>
  <c r="H30" i="15"/>
  <c r="M29" i="15"/>
  <c r="L29" i="15"/>
  <c r="I29" i="15"/>
  <c r="H29" i="15"/>
  <c r="M27" i="15"/>
  <c r="L27" i="15"/>
  <c r="I27" i="15"/>
  <c r="H27" i="15"/>
  <c r="M26" i="15"/>
  <c r="L26" i="15"/>
  <c r="I26" i="15"/>
  <c r="H26" i="15"/>
  <c r="M24" i="15"/>
  <c r="H24" i="15"/>
  <c r="L24" i="15"/>
  <c r="I24" i="15"/>
  <c r="M23" i="15"/>
  <c r="L23" i="15"/>
  <c r="I23" i="15"/>
  <c r="H23" i="15"/>
  <c r="M22" i="15"/>
  <c r="H22" i="15"/>
  <c r="L22" i="15"/>
  <c r="I22" i="15"/>
  <c r="M21" i="15"/>
  <c r="L21" i="15"/>
  <c r="I21" i="15"/>
  <c r="H21" i="15"/>
  <c r="M20" i="15"/>
  <c r="H20" i="15"/>
  <c r="L20" i="15"/>
  <c r="I20" i="15"/>
  <c r="M18" i="15"/>
  <c r="H18" i="15"/>
  <c r="L18" i="15"/>
  <c r="I18" i="15"/>
  <c r="M16" i="15"/>
  <c r="H16" i="15"/>
  <c r="L16" i="15"/>
  <c r="I16" i="15"/>
  <c r="M15" i="15"/>
  <c r="L15" i="15"/>
  <c r="I15" i="15"/>
  <c r="H15" i="15"/>
  <c r="M14" i="15"/>
  <c r="H14" i="15"/>
  <c r="L14" i="15"/>
  <c r="I14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M13" i="15"/>
  <c r="L13" i="15"/>
  <c r="I13" i="15"/>
  <c r="H13" i="15"/>
  <c r="M11" i="15"/>
  <c r="H11" i="15"/>
  <c r="L11" i="15"/>
  <c r="I11" i="15"/>
  <c r="M23" i="14"/>
  <c r="L23" i="14"/>
  <c r="I23" i="14"/>
  <c r="H23" i="14"/>
  <c r="M21" i="14"/>
  <c r="L21" i="14"/>
  <c r="I21" i="14"/>
  <c r="H21" i="14"/>
  <c r="M19" i="14"/>
  <c r="L19" i="14"/>
  <c r="I19" i="14"/>
  <c r="H19" i="14"/>
  <c r="M17" i="14"/>
  <c r="L17" i="14"/>
  <c r="I17" i="14"/>
  <c r="H17" i="14"/>
  <c r="M15" i="14"/>
  <c r="L15" i="14"/>
  <c r="I15" i="14"/>
  <c r="H15" i="14"/>
  <c r="M14" i="14"/>
  <c r="H14" i="14"/>
  <c r="L14" i="14"/>
  <c r="I14" i="14"/>
  <c r="R12" i="14"/>
  <c r="R13" i="14"/>
  <c r="R14" i="14"/>
  <c r="R15" i="14"/>
  <c r="R16" i="14"/>
  <c r="R17" i="14"/>
  <c r="R18" i="14"/>
  <c r="R19" i="14"/>
  <c r="R20" i="14"/>
  <c r="P12" i="14"/>
  <c r="P13" i="14"/>
  <c r="P14" i="14"/>
  <c r="P15" i="14"/>
  <c r="P16" i="14"/>
  <c r="P17" i="14"/>
  <c r="P18" i="14"/>
  <c r="P19" i="14"/>
  <c r="P20" i="14"/>
  <c r="M13" i="14"/>
  <c r="L13" i="14"/>
  <c r="I13" i="14"/>
  <c r="H13" i="14"/>
  <c r="M12" i="14"/>
  <c r="H12" i="14"/>
  <c r="L12" i="14"/>
  <c r="I12" i="14"/>
  <c r="M11" i="14"/>
  <c r="H11" i="14"/>
  <c r="L11" i="14"/>
  <c r="I11" i="14"/>
  <c r="L11" i="13"/>
  <c r="I11" i="13"/>
  <c r="M11" i="13"/>
  <c r="H11" i="13"/>
  <c r="L12" i="13"/>
  <c r="I12" i="13"/>
  <c r="M12" i="13"/>
  <c r="H12" i="13"/>
  <c r="P12" i="13"/>
  <c r="R12" i="13"/>
  <c r="P13" i="13"/>
  <c r="P14" i="13"/>
  <c r="P15" i="13"/>
  <c r="P16" i="13"/>
  <c r="P17" i="13"/>
  <c r="P18" i="13"/>
  <c r="P19" i="13"/>
  <c r="R13" i="13"/>
  <c r="R14" i="13"/>
  <c r="R15" i="13"/>
  <c r="R16" i="13"/>
  <c r="R17" i="13"/>
  <c r="R18" i="13"/>
  <c r="R19" i="13"/>
  <c r="L14" i="13"/>
  <c r="I14" i="13"/>
  <c r="M14" i="13"/>
  <c r="H14" i="13"/>
  <c r="M15" i="13"/>
  <c r="H15" i="13"/>
  <c r="L15" i="13"/>
  <c r="I15" i="13"/>
  <c r="L16" i="13"/>
  <c r="I16" i="13"/>
  <c r="M16" i="13"/>
  <c r="H16" i="13"/>
  <c r="M17" i="13"/>
  <c r="H17" i="13"/>
  <c r="L17" i="13"/>
  <c r="I17" i="13"/>
  <c r="L18" i="13"/>
  <c r="I18" i="13"/>
  <c r="M18" i="13"/>
  <c r="H18" i="13"/>
  <c r="M19" i="13"/>
  <c r="H19" i="13"/>
  <c r="L19" i="13"/>
  <c r="I19" i="13"/>
  <c r="I14" i="18"/>
  <c r="D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6" i="11"/>
  <c r="H5" i="11"/>
  <c r="H4" i="11"/>
  <c r="H3" i="11"/>
  <c r="H2" i="11"/>
  <c r="H25" i="11"/>
  <c r="I2" i="11"/>
  <c r="H34" i="10"/>
  <c r="F34" i="10"/>
  <c r="I34" i="10"/>
  <c r="F32" i="10"/>
  <c r="H32" i="10"/>
  <c r="I32" i="10"/>
  <c r="H30" i="10"/>
  <c r="F30" i="10"/>
  <c r="I30" i="10"/>
  <c r="H28" i="10"/>
  <c r="F28" i="10"/>
  <c r="I28" i="10"/>
  <c r="H26" i="10"/>
  <c r="F26" i="10"/>
  <c r="I26" i="10"/>
  <c r="F24" i="10"/>
  <c r="H24" i="10"/>
  <c r="I24" i="10"/>
  <c r="H22" i="10"/>
  <c r="F22" i="10"/>
  <c r="I22" i="10"/>
  <c r="H20" i="10"/>
  <c r="F20" i="10"/>
  <c r="I20" i="10"/>
  <c r="H18" i="10"/>
  <c r="F18" i="10"/>
  <c r="I18" i="10"/>
  <c r="F16" i="10"/>
  <c r="H16" i="10"/>
  <c r="I16" i="10"/>
  <c r="H14" i="10"/>
  <c r="F14" i="10"/>
  <c r="I14" i="10"/>
  <c r="H12" i="10"/>
  <c r="F12" i="10"/>
  <c r="I12" i="10"/>
  <c r="H10" i="10"/>
  <c r="F10" i="10"/>
  <c r="I10" i="10"/>
  <c r="F8" i="10"/>
  <c r="H8" i="10"/>
  <c r="I8" i="10"/>
  <c r="H6" i="10"/>
  <c r="F6" i="10"/>
  <c r="I6" i="10"/>
  <c r="H30" i="9"/>
  <c r="F30" i="9"/>
  <c r="I30" i="9"/>
  <c r="F28" i="9"/>
  <c r="H28" i="9"/>
  <c r="I28" i="9"/>
  <c r="H26" i="9"/>
  <c r="F26" i="9"/>
  <c r="I26" i="9"/>
  <c r="H24" i="9"/>
  <c r="F24" i="9"/>
  <c r="I24" i="9"/>
  <c r="H22" i="9"/>
  <c r="F22" i="9"/>
  <c r="I22" i="9"/>
  <c r="F20" i="9"/>
  <c r="H20" i="9"/>
  <c r="I20" i="9"/>
  <c r="H18" i="9"/>
  <c r="F18" i="9"/>
  <c r="I18" i="9"/>
  <c r="H16" i="9"/>
  <c r="F16" i="9"/>
  <c r="I16" i="9"/>
  <c r="H14" i="9"/>
  <c r="F14" i="9"/>
  <c r="I14" i="9"/>
  <c r="F12" i="9"/>
  <c r="H12" i="9"/>
  <c r="I12" i="9"/>
  <c r="H10" i="9"/>
  <c r="F10" i="9"/>
  <c r="I10" i="9"/>
  <c r="H8" i="9"/>
  <c r="F8" i="9"/>
  <c r="I8" i="9"/>
  <c r="H6" i="9"/>
  <c r="F6" i="9"/>
  <c r="I6" i="9"/>
  <c r="H34" i="8"/>
  <c r="F34" i="8"/>
  <c r="I34" i="8"/>
  <c r="F32" i="8"/>
  <c r="H32" i="8"/>
  <c r="I32" i="8"/>
  <c r="H30" i="8"/>
  <c r="F30" i="8"/>
  <c r="H28" i="8"/>
  <c r="F28" i="8"/>
  <c r="I28" i="8"/>
  <c r="H26" i="8"/>
  <c r="F26" i="8"/>
  <c r="I26" i="8"/>
  <c r="H24" i="8"/>
  <c r="F24" i="8"/>
  <c r="I24" i="8"/>
  <c r="H22" i="8"/>
  <c r="F22" i="8"/>
  <c r="I22" i="8"/>
  <c r="H20" i="8"/>
  <c r="F20" i="8"/>
  <c r="I20" i="8"/>
  <c r="H18" i="8"/>
  <c r="F18" i="8"/>
  <c r="H16" i="8"/>
  <c r="F16" i="8"/>
  <c r="I16" i="8"/>
  <c r="H14" i="8"/>
  <c r="F14" i="8"/>
  <c r="I14" i="8"/>
  <c r="H12" i="8"/>
  <c r="F12" i="8"/>
  <c r="I12" i="8"/>
  <c r="H10" i="8"/>
  <c r="F10" i="8"/>
  <c r="H8" i="8"/>
  <c r="F8" i="8"/>
  <c r="I8" i="8"/>
  <c r="H6" i="8"/>
  <c r="F6" i="8"/>
  <c r="I30" i="8"/>
  <c r="I6" i="8"/>
  <c r="I10" i="8"/>
  <c r="I18" i="8"/>
  <c r="F34" i="1"/>
  <c r="G34" i="1"/>
  <c r="F3" i="1"/>
  <c r="G3" i="1"/>
  <c r="F4" i="1"/>
  <c r="G4" i="1"/>
  <c r="F5" i="1"/>
  <c r="G5" i="1"/>
  <c r="F6" i="1"/>
  <c r="G6" i="1"/>
  <c r="F7" i="1"/>
  <c r="G7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N2" i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F2" i="1"/>
  <c r="G2" i="1"/>
  <c r="E8" i="1"/>
  <c r="F8" i="1"/>
  <c r="G8" i="1"/>
  <c r="B2" i="1"/>
  <c r="D2" i="1"/>
  <c r="C3" i="1"/>
  <c r="C4" i="1"/>
  <c r="B4" i="1"/>
  <c r="D4" i="1"/>
  <c r="C5" i="1"/>
  <c r="B3" i="1"/>
  <c r="D3" i="1"/>
  <c r="C6" i="1"/>
  <c r="B5" i="1"/>
  <c r="D5" i="1"/>
  <c r="C7" i="1"/>
  <c r="B6" i="1"/>
  <c r="D6" i="1"/>
  <c r="C8" i="1"/>
  <c r="B7" i="1"/>
  <c r="D7" i="1"/>
  <c r="C9" i="1"/>
  <c r="B8" i="1"/>
  <c r="D8" i="1"/>
  <c r="C10" i="1"/>
  <c r="B9" i="1"/>
  <c r="D9" i="1"/>
  <c r="C11" i="1"/>
  <c r="B10" i="1"/>
  <c r="D10" i="1"/>
  <c r="C12" i="1"/>
  <c r="B11" i="1"/>
  <c r="D11" i="1"/>
  <c r="C13" i="1"/>
  <c r="B12" i="1"/>
  <c r="D12" i="1"/>
  <c r="C14" i="1"/>
  <c r="B13" i="1"/>
  <c r="D13" i="1"/>
  <c r="C15" i="1"/>
  <c r="B14" i="1"/>
  <c r="D14" i="1"/>
  <c r="C16" i="1"/>
  <c r="B15" i="1"/>
  <c r="D15" i="1"/>
  <c r="C17" i="1"/>
  <c r="B16" i="1"/>
  <c r="D16" i="1"/>
  <c r="C18" i="1"/>
  <c r="B17" i="1"/>
  <c r="D17" i="1"/>
  <c r="C19" i="1"/>
  <c r="B18" i="1"/>
  <c r="D18" i="1"/>
  <c r="C20" i="1"/>
  <c r="B19" i="1"/>
  <c r="D19" i="1"/>
  <c r="C21" i="1"/>
  <c r="B20" i="1"/>
  <c r="D20" i="1"/>
  <c r="C22" i="1"/>
  <c r="B21" i="1"/>
  <c r="D21" i="1"/>
  <c r="C23" i="1"/>
  <c r="B22" i="1"/>
  <c r="D22" i="1"/>
  <c r="C24" i="1"/>
  <c r="B23" i="1"/>
  <c r="D23" i="1"/>
  <c r="C25" i="1"/>
  <c r="B24" i="1"/>
  <c r="D24" i="1"/>
  <c r="C26" i="1"/>
  <c r="B25" i="1"/>
  <c r="D25" i="1"/>
  <c r="C27" i="1"/>
  <c r="B26" i="1"/>
  <c r="D26" i="1"/>
  <c r="C28" i="1"/>
  <c r="B27" i="1"/>
  <c r="D27" i="1"/>
  <c r="C29" i="1"/>
  <c r="B28" i="1"/>
  <c r="D28" i="1"/>
  <c r="C30" i="1"/>
  <c r="B29" i="1"/>
  <c r="D29" i="1"/>
  <c r="C31" i="1"/>
  <c r="B30" i="1"/>
  <c r="D30" i="1"/>
  <c r="C32" i="1"/>
  <c r="B31" i="1"/>
  <c r="D31" i="1"/>
  <c r="C33" i="1"/>
  <c r="B32" i="1"/>
  <c r="D32" i="1"/>
  <c r="C34" i="1"/>
  <c r="B33" i="1"/>
  <c r="D33" i="1"/>
  <c r="C35" i="1"/>
  <c r="B34" i="1"/>
  <c r="D34" i="1"/>
  <c r="C36" i="1"/>
  <c r="B35" i="1"/>
  <c r="D35" i="1"/>
  <c r="C37" i="1"/>
  <c r="B36" i="1"/>
  <c r="D36" i="1"/>
  <c r="C38" i="1"/>
  <c r="B37" i="1"/>
  <c r="D37" i="1"/>
  <c r="B38" i="1"/>
  <c r="D38" i="1"/>
  <c r="C39" i="1"/>
  <c r="B39" i="1"/>
  <c r="D39" i="1"/>
  <c r="C40" i="1"/>
  <c r="C41" i="1"/>
  <c r="B40" i="1"/>
  <c r="D40" i="1"/>
  <c r="C42" i="1"/>
  <c r="B41" i="1"/>
  <c r="D41" i="1"/>
  <c r="C43" i="1"/>
  <c r="B42" i="1"/>
  <c r="D42" i="1"/>
  <c r="C44" i="1"/>
  <c r="B43" i="1"/>
  <c r="D43" i="1"/>
  <c r="C45" i="1"/>
  <c r="B44" i="1"/>
  <c r="D44" i="1"/>
  <c r="B45" i="1"/>
  <c r="D45" i="1"/>
  <c r="C46" i="1"/>
  <c r="C47" i="1"/>
  <c r="B46" i="1"/>
  <c r="D46" i="1"/>
  <c r="B47" i="1"/>
  <c r="D47" i="1"/>
  <c r="C48" i="1"/>
  <c r="C49" i="1"/>
  <c r="B48" i="1"/>
  <c r="D48" i="1"/>
  <c r="B49" i="1"/>
  <c r="D49" i="1"/>
  <c r="C50" i="1"/>
  <c r="B50" i="1"/>
  <c r="D50" i="1"/>
  <c r="C51" i="1"/>
  <c r="B51" i="1"/>
  <c r="D51" i="1"/>
  <c r="C52" i="1"/>
  <c r="C53" i="1"/>
  <c r="B52" i="1"/>
  <c r="D52" i="1"/>
  <c r="C54" i="1"/>
  <c r="B53" i="1"/>
  <c r="D53" i="1"/>
  <c r="C55" i="1"/>
  <c r="B54" i="1"/>
  <c r="D54" i="1"/>
  <c r="C56" i="1"/>
  <c r="B55" i="1"/>
  <c r="D55" i="1"/>
  <c r="C57" i="1"/>
  <c r="B56" i="1"/>
  <c r="D56" i="1"/>
  <c r="K2" i="1"/>
  <c r="B57" i="1"/>
  <c r="D57" i="1"/>
  <c r="K3" i="1"/>
  <c r="J2" i="1"/>
  <c r="L2" i="1"/>
  <c r="J3" i="1"/>
  <c r="L3" i="1"/>
  <c r="K4" i="1"/>
  <c r="K5" i="1"/>
  <c r="J4" i="1"/>
  <c r="L4" i="1"/>
  <c r="J5" i="1"/>
  <c r="L5" i="1"/>
  <c r="K6" i="1"/>
  <c r="J6" i="1"/>
  <c r="L6" i="1"/>
  <c r="K7" i="1"/>
  <c r="K8" i="1"/>
  <c r="J7" i="1"/>
  <c r="L7" i="1"/>
  <c r="J8" i="1"/>
  <c r="L8" i="1"/>
  <c r="K9" i="1"/>
  <c r="K10" i="1"/>
  <c r="J9" i="1"/>
  <c r="L9" i="1"/>
  <c r="K11" i="1"/>
  <c r="J10" i="1"/>
  <c r="L10" i="1"/>
  <c r="K12" i="1"/>
  <c r="J11" i="1"/>
  <c r="L11" i="1"/>
  <c r="J12" i="1"/>
  <c r="L12" i="1"/>
  <c r="K13" i="1"/>
  <c r="K14" i="1"/>
  <c r="J13" i="1"/>
  <c r="L13" i="1"/>
  <c r="K15" i="1"/>
  <c r="J14" i="1"/>
  <c r="L14" i="1"/>
  <c r="K16" i="1"/>
  <c r="J15" i="1"/>
  <c r="L15" i="1"/>
  <c r="K17" i="1"/>
  <c r="J16" i="1"/>
  <c r="L16" i="1"/>
  <c r="K18" i="1"/>
  <c r="J17" i="1"/>
  <c r="L17" i="1"/>
  <c r="K19" i="1"/>
  <c r="J18" i="1"/>
  <c r="L18" i="1"/>
  <c r="K20" i="1"/>
  <c r="J19" i="1"/>
  <c r="L19" i="1"/>
  <c r="J20" i="1"/>
  <c r="L20" i="1"/>
  <c r="K21" i="1"/>
  <c r="K22" i="1"/>
  <c r="J21" i="1"/>
  <c r="L21" i="1"/>
  <c r="K23" i="1"/>
  <c r="J22" i="1"/>
  <c r="L22" i="1"/>
  <c r="K24" i="1"/>
  <c r="J23" i="1"/>
  <c r="L23" i="1"/>
  <c r="K25" i="1"/>
  <c r="J24" i="1"/>
  <c r="L24" i="1"/>
  <c r="K26" i="1"/>
  <c r="J25" i="1"/>
  <c r="L25" i="1"/>
  <c r="K27" i="1"/>
  <c r="J26" i="1"/>
  <c r="L26" i="1"/>
  <c r="K28" i="1"/>
  <c r="J27" i="1"/>
  <c r="L27" i="1"/>
  <c r="J28" i="1"/>
  <c r="L28" i="1"/>
  <c r="K29" i="1"/>
  <c r="K30" i="1"/>
  <c r="J29" i="1"/>
  <c r="L29" i="1"/>
  <c r="J30" i="1"/>
  <c r="L30" i="1"/>
  <c r="K31" i="1"/>
  <c r="J31" i="1"/>
  <c r="L31" i="1"/>
  <c r="K32" i="1"/>
  <c r="K33" i="1"/>
  <c r="J32" i="1"/>
  <c r="L32" i="1"/>
  <c r="J33" i="1"/>
  <c r="L33" i="1"/>
  <c r="K34" i="1"/>
  <c r="J34" i="1"/>
  <c r="L34" i="1"/>
  <c r="K35" i="1"/>
  <c r="K36" i="1"/>
  <c r="J35" i="1"/>
  <c r="L35" i="1"/>
  <c r="J36" i="1"/>
  <c r="L36" i="1"/>
  <c r="K37" i="1"/>
  <c r="J37" i="1"/>
  <c r="L37" i="1"/>
  <c r="K38" i="1"/>
  <c r="K39" i="1"/>
  <c r="J38" i="1"/>
  <c r="L38" i="1"/>
  <c r="J39" i="1"/>
  <c r="L39" i="1"/>
  <c r="K40" i="1"/>
  <c r="J40" i="1"/>
  <c r="L40" i="1"/>
  <c r="K41" i="1"/>
  <c r="J41" i="1"/>
  <c r="L41" i="1"/>
  <c r="K42" i="1"/>
  <c r="K43" i="1"/>
  <c r="J42" i="1"/>
  <c r="L42" i="1"/>
  <c r="K44" i="1"/>
  <c r="J43" i="1"/>
  <c r="L43" i="1"/>
  <c r="J44" i="1"/>
  <c r="L44" i="1"/>
  <c r="K45" i="1"/>
  <c r="J45" i="1"/>
  <c r="L45" i="1"/>
  <c r="K46" i="1"/>
  <c r="K47" i="1"/>
  <c r="J46" i="1"/>
  <c r="L46" i="1"/>
  <c r="K48" i="1"/>
  <c r="J47" i="1"/>
  <c r="L47" i="1"/>
  <c r="K49" i="1"/>
  <c r="J48" i="1"/>
  <c r="L48" i="1"/>
  <c r="K50" i="1"/>
  <c r="J49" i="1"/>
  <c r="L49" i="1"/>
  <c r="K51" i="1"/>
  <c r="J50" i="1"/>
  <c r="L50" i="1"/>
  <c r="K52" i="1"/>
  <c r="J51" i="1"/>
  <c r="L51" i="1"/>
  <c r="K53" i="1"/>
  <c r="J52" i="1"/>
  <c r="L52" i="1"/>
  <c r="K54" i="1"/>
  <c r="J53" i="1"/>
  <c r="L53" i="1"/>
  <c r="K55" i="1"/>
  <c r="J54" i="1"/>
  <c r="L54" i="1"/>
  <c r="K56" i="1"/>
  <c r="J56" i="1"/>
  <c r="L56" i="1"/>
  <c r="J55" i="1"/>
  <c r="L55" i="1"/>
</calcChain>
</file>

<file path=xl/sharedStrings.xml><?xml version="1.0" encoding="utf-8"?>
<sst xmlns="http://schemas.openxmlformats.org/spreadsheetml/2006/main" count="420" uniqueCount="166">
  <si>
    <t>No</t>
  </si>
  <si>
    <t>t</t>
  </si>
  <si>
    <t>t'</t>
  </si>
  <si>
    <t>t/t'</t>
  </si>
  <si>
    <t>s'sumur utara</t>
  </si>
  <si>
    <t>s' x skala (1x5) (cm)</t>
  </si>
  <si>
    <t>s' x skala (1x5) (m)</t>
  </si>
  <si>
    <t>Waktu pengukuran</t>
  </si>
  <si>
    <t>X</t>
  </si>
  <si>
    <t>Koordinat</t>
  </si>
  <si>
    <t>Y</t>
  </si>
  <si>
    <t>Z</t>
  </si>
  <si>
    <t>pH</t>
  </si>
  <si>
    <t xml:space="preserve"> </t>
  </si>
  <si>
    <t>No Segmen</t>
  </si>
  <si>
    <t>Jarak Miring (m)</t>
  </si>
  <si>
    <t>Sudut Vertikal (o)</t>
  </si>
  <si>
    <t>Sudut Horizontal</t>
  </si>
  <si>
    <t>Jarak datar (m)</t>
  </si>
  <si>
    <t>Beda Tinggi (m)</t>
  </si>
  <si>
    <t>Keterangan</t>
  </si>
  <si>
    <t>A</t>
  </si>
  <si>
    <t>B</t>
  </si>
  <si>
    <t xml:space="preserve">   </t>
  </si>
  <si>
    <t>CHECKLIST PROFILLING</t>
  </si>
  <si>
    <t>Surveyor : Roesdi, Wisnu, Melati, Latifah</t>
  </si>
  <si>
    <t>Koordinat Titik Awal: 0380120 ; 9200341</t>
  </si>
  <si>
    <t>Koordinat Titik Ahkir: 0380135 ; 9200281</t>
  </si>
  <si>
    <t>Tanggal: 8 November 2017</t>
  </si>
  <si>
    <t>Sudut Baseline :</t>
  </si>
  <si>
    <t>Waktu mulai: 9.45</t>
  </si>
  <si>
    <t>Ketinggian Titik awal: 2130 m</t>
  </si>
  <si>
    <t>Waktu selesai: 10.50</t>
  </si>
  <si>
    <t>Ketinggian Titik Ahkir: 2125 m</t>
  </si>
  <si>
    <t>sin</t>
  </si>
  <si>
    <t>Sumur asin</t>
  </si>
  <si>
    <t>Koordinat Titik Ahkir: 0380282 ; 9200149</t>
  </si>
  <si>
    <t>Waktu mulai: 11.10</t>
  </si>
  <si>
    <t>Ketinggian Titik awal: 2106 m</t>
  </si>
  <si>
    <t>Waktu selesai: 12.37</t>
  </si>
  <si>
    <t>Ketinggian Titik Ahkir: 2126 m</t>
  </si>
  <si>
    <t xml:space="preserve">sin </t>
  </si>
  <si>
    <t>Koordinat Titik Awal: 0380365 ; 9200189</t>
  </si>
  <si>
    <t>Waktu mulai: 9.52</t>
  </si>
  <si>
    <t>Waktu selesai: 11.36</t>
  </si>
  <si>
    <t>Ketinggian Titik Ahkir: 2085 m</t>
  </si>
  <si>
    <t>Koordinat Titik Awal: 0380376 ; 9200157</t>
  </si>
  <si>
    <t>Koordinat Titik Ahkir: 0380948 ; 9199961</t>
  </si>
  <si>
    <t>Tanggal: 9 November 2017</t>
  </si>
  <si>
    <t>Sudut Baseline : 155</t>
  </si>
  <si>
    <t>Waktu mulai: 08.32</t>
  </si>
  <si>
    <t>Ketinggian Titik awal: 2129 m</t>
  </si>
  <si>
    <t>Waktu selesai: 08.51</t>
  </si>
  <si>
    <t>Koordinat Titik Awal: 0380952 ; 9199846</t>
  </si>
  <si>
    <t>Koordinat Titik Ahkir: 0380940 ; 9199851</t>
  </si>
  <si>
    <t>Sudut Baseline : 80</t>
  </si>
  <si>
    <t>Ketinggian Titik awal: 2127 m</t>
  </si>
  <si>
    <t>Ketinggian Titik Ahkir: 2123 m</t>
  </si>
  <si>
    <t xml:space="preserve">Tanggal: </t>
  </si>
  <si>
    <t>Koordinat:</t>
  </si>
  <si>
    <t>Operator:</t>
  </si>
  <si>
    <t>Kurniawan Andre C</t>
  </si>
  <si>
    <t>Melati Ayuning P</t>
  </si>
  <si>
    <t>1/2 a (m)</t>
  </si>
  <si>
    <t>1/2 L (m)</t>
  </si>
  <si>
    <t>Konstanta Schlumberger</t>
  </si>
  <si>
    <t>Delta V (mV)</t>
  </si>
  <si>
    <t>I (mA)</t>
  </si>
  <si>
    <t>pa (Ohmm)</t>
  </si>
  <si>
    <t>Anindya Arma R</t>
  </si>
  <si>
    <t>Safira Prameswari</t>
  </si>
  <si>
    <t>Mas Lilik</t>
  </si>
  <si>
    <t>Latifah</t>
  </si>
  <si>
    <t>Kepemilikan</t>
  </si>
  <si>
    <t>Jumlah KK</t>
  </si>
  <si>
    <t>Penggunaan Sumur</t>
  </si>
  <si>
    <t>Ukuran Tampungan (liter)</t>
  </si>
  <si>
    <t xml:space="preserve">Periode Pengisian </t>
  </si>
  <si>
    <t>Jumlah Penggunaan Air/Orang/Liter/Hari</t>
  </si>
  <si>
    <t>Pak Junaedi</t>
  </si>
  <si>
    <t>MCK, masak</t>
  </si>
  <si>
    <t>Muzaki</t>
  </si>
  <si>
    <t>MCK</t>
  </si>
  <si>
    <t>Muhasimin</t>
  </si>
  <si>
    <t>Mulkamit</t>
  </si>
  <si>
    <t>Mukhlozin</t>
  </si>
  <si>
    <t xml:space="preserve">MCK, masak </t>
  </si>
  <si>
    <t>Nur Azizah</t>
  </si>
  <si>
    <t>Khairi</t>
  </si>
  <si>
    <t>Somedi</t>
  </si>
  <si>
    <t>Kiman</t>
  </si>
  <si>
    <t>Biham</t>
  </si>
  <si>
    <t>Sakuri</t>
  </si>
  <si>
    <t>Mat Romim</t>
  </si>
  <si>
    <t>Rahmat</t>
  </si>
  <si>
    <t>Rauf</t>
  </si>
  <si>
    <t>ahmad kosim</t>
  </si>
  <si>
    <t>Ahmad</t>
  </si>
  <si>
    <t>Rifai</t>
  </si>
  <si>
    <t>Sudin</t>
  </si>
  <si>
    <t>Nama</t>
  </si>
  <si>
    <t>Musafa</t>
  </si>
  <si>
    <t>Hamzah Muhlazim</t>
  </si>
  <si>
    <t>Mishironah</t>
  </si>
  <si>
    <t>Ahmad Kosim</t>
  </si>
  <si>
    <t>Hartono</t>
  </si>
  <si>
    <t>X1</t>
  </si>
  <si>
    <t>Mukhlas</t>
  </si>
  <si>
    <t>Muriah/Mam Romim</t>
  </si>
  <si>
    <t>Salim</t>
  </si>
  <si>
    <t>X2</t>
  </si>
  <si>
    <t>Duarni</t>
  </si>
  <si>
    <t>Rodin</t>
  </si>
  <si>
    <t>Ahmad, Sudin, dan Rifai</t>
  </si>
  <si>
    <t>Sumitro</t>
  </si>
  <si>
    <t>Junedi</t>
  </si>
  <si>
    <t>Sulhani</t>
  </si>
  <si>
    <t>Sachuri</t>
  </si>
  <si>
    <t>Telaga Cebong G1</t>
  </si>
  <si>
    <t>Telaga Cebong G2</t>
  </si>
  <si>
    <t>Mataair 1</t>
  </si>
  <si>
    <t>Mataair 2</t>
  </si>
  <si>
    <t>Mataair 3</t>
  </si>
  <si>
    <t>Mataair 4</t>
  </si>
  <si>
    <t>Mataair 5</t>
  </si>
  <si>
    <t>TMA (mdpl)</t>
  </si>
  <si>
    <t>Elevasi (mdpl)</t>
  </si>
  <si>
    <t>DHL (μmhos)</t>
  </si>
  <si>
    <t>Suhu (derajat C)</t>
  </si>
  <si>
    <t>Kedalaman (m)</t>
  </si>
  <si>
    <t>TDS (ppm)</t>
  </si>
  <si>
    <t>Salinitas (ppm)</t>
  </si>
  <si>
    <t>Marsiti</t>
  </si>
  <si>
    <t>Beda Tinggi kumulatif</t>
  </si>
  <si>
    <t xml:space="preserve">Jarak Kumulatif </t>
  </si>
  <si>
    <t>cos</t>
  </si>
  <si>
    <t>profil</t>
  </si>
  <si>
    <t>alpha</t>
  </si>
  <si>
    <t>Koordinat Titik Awal: 0380292 ; 9200234</t>
  </si>
  <si>
    <t>Surveyor : Novita, Andre, Anindya, Safira</t>
  </si>
  <si>
    <t>Ketinggian Titik awal: 2002 m</t>
  </si>
  <si>
    <t>Surveyor : nivita, Andre, Anindya, Safira</t>
  </si>
  <si>
    <t>sehingga beda tinggi</t>
  </si>
  <si>
    <t xml:space="preserve">sehingga beda tinggi </t>
  </si>
  <si>
    <t>Nomor Segmen</t>
  </si>
  <si>
    <t>Sudut Vertikal (derajat)</t>
  </si>
  <si>
    <t>Sudut Horizontal (derajat)</t>
  </si>
  <si>
    <t>Ketinggian Bibir Sumur (m)</t>
  </si>
  <si>
    <t>Lokasi: Pinggir Telaga Cebong</t>
  </si>
  <si>
    <t>Kode Sumur</t>
  </si>
  <si>
    <t>Jumlah Anggota KK</t>
  </si>
  <si>
    <t>Jumlah Penggunaan Air/KK/Liter/Hari</t>
  </si>
  <si>
    <t>Total</t>
  </si>
  <si>
    <t>Kode Mataair</t>
  </si>
  <si>
    <t>Debit (L/s)</t>
  </si>
  <si>
    <t>x</t>
  </si>
  <si>
    <t>y</t>
  </si>
  <si>
    <t>keterangan</t>
  </si>
  <si>
    <t>Geolistrik 1</t>
  </si>
  <si>
    <t>Geolistrik 2</t>
  </si>
  <si>
    <t>Geolistrik 3</t>
  </si>
  <si>
    <t>Pumping Test</t>
  </si>
  <si>
    <t>TMA</t>
  </si>
  <si>
    <t>Transek 1</t>
  </si>
  <si>
    <t>Transek 2</t>
  </si>
  <si>
    <t>Transek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</si>
</sst>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8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2" fontId="0" fillId="0" borderId="1" xfId="0" applyNumberFormat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1" applyFont="1" applyAlignment="1"/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1" fillId="2" borderId="2" xfId="1" applyFont="1" applyFill="1" applyBorder="1" applyAlignment="1">
      <alignment horizontal="center" vertical="center" wrapText="1"/>
    </xf>
    <xf numFmtId="2" fontId="3" fillId="0" borderId="1" xfId="1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1" applyFont="1" applyFill="1" applyBorder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4" xfId="1" applyFont="1" applyFill="1" applyBorder="1"/>
    <xf numFmtId="0" fontId="3" fillId="0" borderId="0" xfId="1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2" fontId="4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ill="1" applyBorder="1"/>
    <xf numFmtId="0" fontId="0" fillId="0" borderId="0" xfId="1" applyFont="1"/>
    <xf numFmtId="0" fontId="0" fillId="0" borderId="1" xfId="0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Profil Melintang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Profil Melintang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Transek1Barat!$P$12:$P$19</c:f>
              <c:numCache>
                <c:formatCode>General</c:formatCode>
                <c:ptCount val="8"/>
                <c:pt idx="0">
                  <c:v>8.145920985693939</c:v>
                </c:pt>
                <c:pt idx="1">
                  <c:v>13.34949345707926</c:v>
                </c:pt>
                <c:pt idx="2">
                  <c:v>23.10371866009432</c:v>
                </c:pt>
                <c:pt idx="3">
                  <c:v>34.39973260932475</c:v>
                </c:pt>
                <c:pt idx="4">
                  <c:v>47.850394107902</c:v>
                </c:pt>
                <c:pt idx="5">
                  <c:v>56.82265011150014</c:v>
                </c:pt>
                <c:pt idx="6">
                  <c:v>63.79153201350136</c:v>
                </c:pt>
                <c:pt idx="7">
                  <c:v>69.27944008910763</c:v>
                </c:pt>
              </c:numCache>
            </c:numRef>
          </c:xVal>
          <c:yVal>
            <c:numRef>
              <c:f>Transek1Barat!$R$12:$R$19</c:f>
              <c:numCache>
                <c:formatCode>General</c:formatCode>
                <c:ptCount val="8"/>
                <c:pt idx="0">
                  <c:v>-0.626794459796108</c:v>
                </c:pt>
                <c:pt idx="1">
                  <c:v>-1.395191190034394</c:v>
                </c:pt>
                <c:pt idx="2">
                  <c:v>-2.835569851659772</c:v>
                </c:pt>
                <c:pt idx="3">
                  <c:v>-4.644898141051064</c:v>
                </c:pt>
                <c:pt idx="4">
                  <c:v>-5.798026603405524</c:v>
                </c:pt>
                <c:pt idx="5">
                  <c:v>-6.50415846495613</c:v>
                </c:pt>
                <c:pt idx="6">
                  <c:v>-7.570547247699024</c:v>
                </c:pt>
                <c:pt idx="7">
                  <c:v>-7.935053699899024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329944"/>
        <c:axId val="2080335752"/>
      </c:scatterChart>
      <c:valAx>
        <c:axId val="2080329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Jarak Horisontal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335752"/>
        <c:crosses val="autoZero"/>
        <c:crossBetween val="midCat"/>
      </c:valAx>
      <c:valAx>
        <c:axId val="208033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Beda Tinggi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329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Profil Melintang 2 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Profil 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Transek2Barat!$P$12:$P$20</c:f>
              <c:numCache>
                <c:formatCode>General</c:formatCode>
                <c:ptCount val="9"/>
                <c:pt idx="0">
                  <c:v>7.707698486212922</c:v>
                </c:pt>
                <c:pt idx="1">
                  <c:v>14.86730589886999</c:v>
                </c:pt>
                <c:pt idx="2">
                  <c:v>22.51614076681638</c:v>
                </c:pt>
                <c:pt idx="3">
                  <c:v>31.72545342138915</c:v>
                </c:pt>
                <c:pt idx="4">
                  <c:v>37.041167603398</c:v>
                </c:pt>
                <c:pt idx="5">
                  <c:v>50.5386797170402</c:v>
                </c:pt>
                <c:pt idx="6">
                  <c:v>67.15865440333904</c:v>
                </c:pt>
                <c:pt idx="7">
                  <c:v>75.30593103906401</c:v>
                </c:pt>
                <c:pt idx="8">
                  <c:v>86.57603656257913</c:v>
                </c:pt>
              </c:numCache>
            </c:numRef>
          </c:xVal>
          <c:yVal>
            <c:numRef>
              <c:f>Transek2Barat!$R$12:$R$20</c:f>
              <c:numCache>
                <c:formatCode>General</c:formatCode>
                <c:ptCount val="9"/>
                <c:pt idx="0">
                  <c:v>-0.188372093556956</c:v>
                </c:pt>
                <c:pt idx="1">
                  <c:v>-0.263350067829276</c:v>
                </c:pt>
                <c:pt idx="2">
                  <c:v>-0.396860977074494</c:v>
                </c:pt>
                <c:pt idx="3">
                  <c:v>-0.284342399381868</c:v>
                </c:pt>
                <c:pt idx="4">
                  <c:v>-0.497843535655086</c:v>
                </c:pt>
                <c:pt idx="5">
                  <c:v>-0.757009008050896</c:v>
                </c:pt>
                <c:pt idx="6">
                  <c:v>-0.786016365492126</c:v>
                </c:pt>
                <c:pt idx="7">
                  <c:v>-0.33051288474791</c:v>
                </c:pt>
                <c:pt idx="8">
                  <c:v>-0.802870258813281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8664"/>
        <c:axId val="2126387656"/>
      </c:scatterChart>
      <c:valAx>
        <c:axId val="2126378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Jarak Horisontal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87656"/>
        <c:crosses val="autoZero"/>
        <c:crossBetween val="midCat"/>
      </c:valAx>
      <c:valAx>
        <c:axId val="212638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Beda Tinggi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8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Profil Melintang 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Profil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Transek1timur!$P$12:$P$26</c:f>
              <c:numCache>
                <c:formatCode>General</c:formatCode>
                <c:ptCount val="15"/>
                <c:pt idx="0">
                  <c:v>8.285909385431914</c:v>
                </c:pt>
                <c:pt idx="1">
                  <c:v>17.51585315311332</c:v>
                </c:pt>
                <c:pt idx="2">
                  <c:v>27.19532239257148</c:v>
                </c:pt>
                <c:pt idx="3">
                  <c:v>41.89512088860864</c:v>
                </c:pt>
                <c:pt idx="4">
                  <c:v>55.4943751919796</c:v>
                </c:pt>
                <c:pt idx="5">
                  <c:v>74.8908000071395</c:v>
                </c:pt>
                <c:pt idx="6">
                  <c:v>87.1308000071395</c:v>
                </c:pt>
                <c:pt idx="7">
                  <c:v>103.6403976700856</c:v>
                </c:pt>
                <c:pt idx="8">
                  <c:v>116.8696722607913</c:v>
                </c:pt>
                <c:pt idx="9">
                  <c:v>130.2889364336765</c:v>
                </c:pt>
                <c:pt idx="10">
                  <c:v>145.7274314043801</c:v>
                </c:pt>
                <c:pt idx="11">
                  <c:v>155.7970479696363</c:v>
                </c:pt>
                <c:pt idx="12">
                  <c:v>160.7770479696363</c:v>
                </c:pt>
                <c:pt idx="13">
                  <c:v>164.4464434010765</c:v>
                </c:pt>
                <c:pt idx="14">
                  <c:v>169.6648776498241</c:v>
                </c:pt>
              </c:numCache>
            </c:numRef>
          </c:xVal>
          <c:yVal>
            <c:numRef>
              <c:f>Transek1timur!$R$12:$R$26</c:f>
              <c:numCache>
                <c:formatCode>General</c:formatCode>
                <c:ptCount val="15"/>
                <c:pt idx="0">
                  <c:v>-0.260395192757684</c:v>
                </c:pt>
                <c:pt idx="1">
                  <c:v>-0.292613905320199</c:v>
                </c:pt>
                <c:pt idx="2">
                  <c:v>-0.393980775565458</c:v>
                </c:pt>
                <c:pt idx="3">
                  <c:v>-0.470949443887326</c:v>
                </c:pt>
                <c:pt idx="4">
                  <c:v>-0.613365707868268</c:v>
                </c:pt>
                <c:pt idx="5">
                  <c:v>-0.985796090422248</c:v>
                </c:pt>
                <c:pt idx="6">
                  <c:v>-0.985796090422248</c:v>
                </c:pt>
                <c:pt idx="7">
                  <c:v>-1.101056697941593</c:v>
                </c:pt>
                <c:pt idx="8">
                  <c:v>-1.239598401799525</c:v>
                </c:pt>
                <c:pt idx="9">
                  <c:v>-1.380129744639543</c:v>
                </c:pt>
                <c:pt idx="10">
                  <c:v>-1.595705809075946</c:v>
                </c:pt>
                <c:pt idx="11">
                  <c:v>-1.683582021544572</c:v>
                </c:pt>
                <c:pt idx="12">
                  <c:v>-1.683582021544572</c:v>
                </c:pt>
                <c:pt idx="13">
                  <c:v>-1.750194090467717</c:v>
                </c:pt>
                <c:pt idx="14">
                  <c:v>-1.275279370231349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402488"/>
        <c:axId val="2092346888"/>
      </c:scatterChart>
      <c:valAx>
        <c:axId val="2126402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Jarak Horisontal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346888"/>
        <c:crosses val="autoZero"/>
        <c:crossBetween val="midCat"/>
      </c:valAx>
      <c:valAx>
        <c:axId val="209234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Beda Tinggi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02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Profil Melintang Lokasi Geolistrik 1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5"/>
          <c:order val="0"/>
          <c:tx>
            <c:v>Profil</c:v>
          </c:tx>
          <c:spPr>
            <a:ln w="19050" cap="rnd">
              <a:solidFill>
                <a:schemeClr val="accent2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0000"/>
                </a:schemeClr>
              </a:solidFill>
              <a:ln w="9525">
                <a:solidFill>
                  <a:schemeClr val="accent2">
                    <a:shade val="50000"/>
                  </a:schemeClr>
                </a:solidFill>
              </a:ln>
              <a:effectLst/>
            </c:spPr>
          </c:marker>
          <c:xVal>
            <c:numRef>
              <c:f>'G1'!$P$12:$P$16</c:f>
              <c:numCache>
                <c:formatCode>General</c:formatCode>
                <c:ptCount val="5"/>
                <c:pt idx="0">
                  <c:v>11.13618260022771</c:v>
                </c:pt>
                <c:pt idx="1">
                  <c:v>19.39986860228882</c:v>
                </c:pt>
                <c:pt idx="2">
                  <c:v>28.5978508902574</c:v>
                </c:pt>
                <c:pt idx="3">
                  <c:v>33.89194395816477</c:v>
                </c:pt>
                <c:pt idx="4">
                  <c:v>34.47890007580408</c:v>
                </c:pt>
              </c:numCache>
            </c:numRef>
          </c:xVal>
          <c:yVal>
            <c:numRef>
              <c:f>'G1'!$R$12:$R$16</c:f>
              <c:numCache>
                <c:formatCode>General</c:formatCode>
                <c:ptCount val="5"/>
                <c:pt idx="0">
                  <c:v>-0.291611204149707</c:v>
                </c:pt>
                <c:pt idx="1">
                  <c:v>-1.95786258354574</c:v>
                </c:pt>
                <c:pt idx="2">
                  <c:v>-2.150532846472624</c:v>
                </c:pt>
                <c:pt idx="3">
                  <c:v>-3.402003416775913</c:v>
                </c:pt>
                <c:pt idx="4">
                  <c:v>-3.868889394254128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422232"/>
        <c:axId val="2126431272"/>
      </c:scatterChart>
      <c:valAx>
        <c:axId val="2126422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Jarak Horisontal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31272"/>
        <c:crosses val="autoZero"/>
        <c:crossBetween val="midCat"/>
      </c:valAx>
      <c:valAx>
        <c:axId val="212643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Beda Tinggi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22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Profil Melintang Lokasi Geolistrik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Profil</c:v>
          </c:tx>
          <c:spPr>
            <a:ln w="19050" cap="rnd">
              <a:solidFill>
                <a:schemeClr val="accent2">
                  <a:shade val="5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8000"/>
                </a:schemeClr>
              </a:solidFill>
              <a:ln w="9525">
                <a:solidFill>
                  <a:schemeClr val="accent2">
                    <a:shade val="58000"/>
                  </a:schemeClr>
                </a:solidFill>
              </a:ln>
              <a:effectLst/>
            </c:spPr>
          </c:marker>
          <c:xVal>
            <c:numRef>
              <c:f>'G2'!$P$12:$P$14</c:f>
              <c:numCache>
                <c:formatCode>General</c:formatCode>
                <c:ptCount val="3"/>
                <c:pt idx="0">
                  <c:v>6.19840417780073</c:v>
                </c:pt>
                <c:pt idx="1">
                  <c:v>8.331216568092827</c:v>
                </c:pt>
                <c:pt idx="2">
                  <c:v>13.85424568880747</c:v>
                </c:pt>
              </c:numCache>
            </c:numRef>
          </c:xVal>
          <c:yVal>
            <c:numRef>
              <c:f>'G2'!$R$12:$R$14</c:f>
              <c:numCache>
                <c:formatCode>General</c:formatCode>
                <c:ptCount val="3"/>
                <c:pt idx="0">
                  <c:v>-0.140661468151244</c:v>
                </c:pt>
                <c:pt idx="1">
                  <c:v>-0.946584111967951</c:v>
                </c:pt>
                <c:pt idx="2">
                  <c:v>-3.290970882903593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162360"/>
        <c:axId val="2127169000"/>
      </c:scatterChart>
      <c:valAx>
        <c:axId val="2127162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Jarak Horisontal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169000"/>
        <c:crosses val="autoZero"/>
        <c:crossBetween val="midCat"/>
      </c:valAx>
      <c:valAx>
        <c:axId val="212716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Beda Tinggi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162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38100</xdr:rowOff>
    </xdr:from>
    <xdr:to>
      <xdr:col>17</xdr:col>
      <xdr:colOff>742950</xdr:colOff>
      <xdr:row>14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441324</xdr:colOff>
      <xdr:row>0</xdr:row>
      <xdr:rowOff>41274</xdr:rowOff>
    </xdr:from>
    <xdr:to>
      <xdr:col>20</xdr:col>
      <xdr:colOff>212724</xdr:colOff>
      <xdr:row>8</xdr:row>
      <xdr:rowOff>60324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1</xdr:row>
      <xdr:rowOff>180975</xdr:rowOff>
    </xdr:from>
    <xdr:to>
      <xdr:col>20</xdr:col>
      <xdr:colOff>66675</xdr:colOff>
      <xdr:row>13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20</xdr:row>
      <xdr:rowOff>52387</xdr:rowOff>
    </xdr:from>
    <xdr:to>
      <xdr:col>12</xdr:col>
      <xdr:colOff>463550</xdr:colOff>
      <xdr:row>28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151343</xdr:colOff>
      <xdr:row>15</xdr:row>
      <xdr:rowOff>6349</xdr:rowOff>
    </xdr:from>
    <xdr:to>
      <xdr:col>12</xdr:col>
      <xdr:colOff>666751</xdr:colOff>
      <xdr:row>24</xdr:row>
      <xdr:rowOff>35278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G4" sqref="G4"/>
    </sheetView>
  </sheetViews>
  <sheetFormatPr baseColWidth="10" defaultColWidth="12.5" defaultRowHeight="14" x14ac:dyDescent="0"/>
  <cols>
    <col min="1" max="1" width="8.5" style="23" customWidth="1"/>
    <col min="2" max="2" width="9.6640625" style="23" customWidth="1"/>
    <col min="3" max="3" width="10.1640625" style="23" customWidth="1"/>
    <col min="4" max="4" width="10.5" style="23" customWidth="1"/>
    <col min="5" max="5" width="9.83203125" style="23" customWidth="1"/>
    <col min="6" max="6" width="9" style="23" customWidth="1"/>
    <col min="7" max="7" width="8.1640625" style="23" customWidth="1"/>
    <col min="8" max="9" width="10.6640625" style="23" customWidth="1"/>
    <col min="10" max="10" width="18.5" style="23" customWidth="1"/>
    <col min="11" max="16384" width="12.5" style="23"/>
  </cols>
  <sheetData>
    <row r="1" spans="1:18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18">
      <c r="A2" s="22"/>
      <c r="B2" s="22"/>
      <c r="C2" s="22"/>
      <c r="D2" s="22"/>
      <c r="E2" s="22"/>
      <c r="F2" s="22"/>
      <c r="G2" s="22"/>
      <c r="H2" s="22"/>
      <c r="I2" s="22"/>
    </row>
    <row r="3" spans="1:18">
      <c r="A3" s="23" t="s">
        <v>25</v>
      </c>
      <c r="G3" s="93" t="s">
        <v>26</v>
      </c>
    </row>
    <row r="4" spans="1:18">
      <c r="G4" s="93" t="s">
        <v>27</v>
      </c>
    </row>
    <row r="5" spans="1:18">
      <c r="A5" s="23" t="s">
        <v>28</v>
      </c>
      <c r="G5" s="23" t="s">
        <v>29</v>
      </c>
    </row>
    <row r="6" spans="1:18">
      <c r="A6" s="23" t="s">
        <v>30</v>
      </c>
      <c r="G6" s="23" t="s">
        <v>31</v>
      </c>
    </row>
    <row r="7" spans="1:18">
      <c r="A7" s="23" t="s">
        <v>32</v>
      </c>
      <c r="G7" s="23" t="s">
        <v>33</v>
      </c>
    </row>
    <row r="8" spans="1:18" ht="31" customHeight="1"/>
    <row r="9" spans="1:18" ht="45" customHeight="1">
      <c r="A9" s="58" t="s">
        <v>14</v>
      </c>
      <c r="B9" s="58" t="s">
        <v>8</v>
      </c>
      <c r="C9" s="58" t="s">
        <v>10</v>
      </c>
      <c r="D9" s="58" t="s">
        <v>15</v>
      </c>
      <c r="E9" s="58" t="s">
        <v>16</v>
      </c>
      <c r="F9" s="61" t="s">
        <v>17</v>
      </c>
      <c r="G9" s="61"/>
      <c r="H9" s="58" t="s">
        <v>18</v>
      </c>
      <c r="I9" s="58" t="s">
        <v>19</v>
      </c>
      <c r="J9" s="58" t="s">
        <v>20</v>
      </c>
      <c r="L9" s="22" t="s">
        <v>137</v>
      </c>
      <c r="O9" s="23" t="s">
        <v>136</v>
      </c>
    </row>
    <row r="10" spans="1:18" ht="28">
      <c r="A10" s="59"/>
      <c r="B10" s="59"/>
      <c r="C10" s="59"/>
      <c r="D10" s="59"/>
      <c r="E10" s="59"/>
      <c r="F10" s="17" t="s">
        <v>21</v>
      </c>
      <c r="G10" s="17" t="s">
        <v>22</v>
      </c>
      <c r="H10" s="59"/>
      <c r="I10" s="59"/>
      <c r="J10" s="59"/>
      <c r="L10" s="22" t="s">
        <v>34</v>
      </c>
      <c r="M10" s="23" t="s">
        <v>135</v>
      </c>
      <c r="O10" s="58" t="s">
        <v>18</v>
      </c>
      <c r="P10" s="33" t="s">
        <v>134</v>
      </c>
      <c r="Q10" s="58" t="s">
        <v>19</v>
      </c>
      <c r="R10" s="37" t="s">
        <v>133</v>
      </c>
    </row>
    <row r="11" spans="1:18">
      <c r="A11" s="17">
        <v>1</v>
      </c>
      <c r="B11" s="17"/>
      <c r="C11" s="17"/>
      <c r="D11" s="17">
        <v>8.17</v>
      </c>
      <c r="E11" s="17">
        <v>-4.4000000000000004</v>
      </c>
      <c r="F11" s="17"/>
      <c r="G11" s="17"/>
      <c r="H11" s="17">
        <f>D11*M11</f>
        <v>8.1459209856939392</v>
      </c>
      <c r="I11" s="17">
        <f>D11*L11</f>
        <v>-0.62679445979610837</v>
      </c>
      <c r="J11" s="17" t="s">
        <v>35</v>
      </c>
      <c r="L11" s="23">
        <f>SIN(RADIANS(E11))</f>
        <v>-7.6719028126818647E-2</v>
      </c>
      <c r="M11" s="23">
        <f>COS(RADIANS(E11))</f>
        <v>0.99705275222692025</v>
      </c>
      <c r="O11" s="59"/>
      <c r="P11" s="34"/>
      <c r="Q11" s="59"/>
    </row>
    <row r="12" spans="1:18">
      <c r="A12" s="17">
        <v>2</v>
      </c>
      <c r="B12" s="17"/>
      <c r="C12" s="17"/>
      <c r="D12" s="17">
        <v>5.26</v>
      </c>
      <c r="E12" s="17">
        <v>-8.4</v>
      </c>
      <c r="F12" s="17"/>
      <c r="G12" s="17"/>
      <c r="H12" s="17">
        <f>D12*M12</f>
        <v>5.2035724713853186</v>
      </c>
      <c r="I12" s="17">
        <f>D12*L12</f>
        <v>-0.76839673023828514</v>
      </c>
      <c r="J12" s="17"/>
      <c r="L12" s="23">
        <f>SIN(RADIANS(E12))</f>
        <v>-0.14608302856241162</v>
      </c>
      <c r="M12" s="23">
        <f>COS(RADIANS(E12))</f>
        <v>0.98927233296298833</v>
      </c>
      <c r="O12" s="23">
        <v>8.1459209856939392</v>
      </c>
      <c r="P12" s="23">
        <f>O12</f>
        <v>8.1459209856939392</v>
      </c>
      <c r="Q12" s="23">
        <v>-0.62679445979610837</v>
      </c>
      <c r="R12" s="23">
        <f>Q12</f>
        <v>-0.62679445979610837</v>
      </c>
    </row>
    <row r="13" spans="1:18">
      <c r="A13" s="17">
        <v>3</v>
      </c>
      <c r="B13" s="17"/>
      <c r="C13" s="17"/>
      <c r="D13" s="17"/>
      <c r="E13" s="17"/>
      <c r="F13" s="17">
        <v>160</v>
      </c>
      <c r="G13" s="17"/>
      <c r="H13" s="17">
        <v>9.3000000000000007</v>
      </c>
      <c r="I13" s="17"/>
      <c r="J13" s="17"/>
      <c r="O13" s="23">
        <v>5.2035724713853186</v>
      </c>
      <c r="P13" s="23">
        <f t="shared" ref="P13:P19" si="0">P12+O13</f>
        <v>13.349493457079259</v>
      </c>
      <c r="Q13" s="23">
        <v>-0.76839673023828514</v>
      </c>
      <c r="R13" s="23">
        <f t="shared" ref="R13:R19" si="1">R12+Q13</f>
        <v>-1.3951911900343936</v>
      </c>
    </row>
    <row r="14" spans="1:18">
      <c r="A14" s="17">
        <v>4</v>
      </c>
      <c r="B14" s="17"/>
      <c r="C14" s="17"/>
      <c r="D14" s="17">
        <v>9.86</v>
      </c>
      <c r="E14" s="17">
        <v>-8.4</v>
      </c>
      <c r="F14" s="17"/>
      <c r="G14" s="17"/>
      <c r="H14" s="17">
        <f t="shared" ref="H14:H19" si="2">D14*M14</f>
        <v>9.7542252030150642</v>
      </c>
      <c r="I14" s="17">
        <f t="shared" ref="I14:I19" si="3">D14*L14</f>
        <v>-1.4403786616253784</v>
      </c>
      <c r="J14" s="17"/>
      <c r="L14" s="23">
        <f t="shared" ref="L14:L19" si="4">SIN(RADIANS(E14))</f>
        <v>-0.14608302856241162</v>
      </c>
      <c r="M14" s="23">
        <f t="shared" ref="M14:M19" si="5">COS(RADIANS(E14))</f>
        <v>0.98927233296298833</v>
      </c>
      <c r="O14" s="23">
        <v>9.7542252030150642</v>
      </c>
      <c r="P14" s="23">
        <f t="shared" si="0"/>
        <v>23.103718660094323</v>
      </c>
      <c r="Q14" s="23">
        <v>-1.4403786616253784</v>
      </c>
      <c r="R14" s="23">
        <f t="shared" si="1"/>
        <v>-2.835569851659772</v>
      </c>
    </row>
    <row r="15" spans="1:18">
      <c r="A15" s="17">
        <v>5</v>
      </c>
      <c r="B15" s="17"/>
      <c r="C15" s="17"/>
      <c r="D15" s="17">
        <v>11.44</v>
      </c>
      <c r="E15" s="17">
        <v>-9.1</v>
      </c>
      <c r="F15" s="17"/>
      <c r="G15" s="17"/>
      <c r="H15" s="17">
        <f t="shared" si="2"/>
        <v>11.296013949230426</v>
      </c>
      <c r="I15" s="17">
        <f t="shared" si="3"/>
        <v>-1.8093282893912914</v>
      </c>
      <c r="J15" s="17"/>
      <c r="L15" s="23">
        <f t="shared" si="4"/>
        <v>-0.15815806725448353</v>
      </c>
      <c r="M15" s="23">
        <f t="shared" si="5"/>
        <v>0.98741380675091139</v>
      </c>
      <c r="O15" s="23">
        <v>11.296013949230426</v>
      </c>
      <c r="P15" s="23">
        <f t="shared" si="0"/>
        <v>34.399732609324751</v>
      </c>
      <c r="Q15" s="23">
        <v>-1.8093282893912914</v>
      </c>
      <c r="R15" s="23">
        <f t="shared" si="1"/>
        <v>-4.6448981410510637</v>
      </c>
    </row>
    <row r="16" spans="1:18">
      <c r="A16" s="17">
        <v>6</v>
      </c>
      <c r="B16" s="17"/>
      <c r="C16" s="17"/>
      <c r="D16" s="17">
        <v>13.5</v>
      </c>
      <c r="E16" s="17">
        <v>-4.9000000000000004</v>
      </c>
      <c r="F16" s="17"/>
      <c r="G16" s="17"/>
      <c r="H16" s="17">
        <f t="shared" si="2"/>
        <v>13.450661498577237</v>
      </c>
      <c r="I16" s="17">
        <f t="shared" si="3"/>
        <v>-1.1531284623544609</v>
      </c>
      <c r="J16" s="17"/>
      <c r="L16" s="23">
        <f t="shared" si="4"/>
        <v>-8.541692313736747E-2</v>
      </c>
      <c r="M16" s="23">
        <f t="shared" si="5"/>
        <v>0.99634529619090639</v>
      </c>
      <c r="O16" s="23">
        <v>13.450661498577237</v>
      </c>
      <c r="P16" s="23">
        <f t="shared" si="0"/>
        <v>47.850394107901991</v>
      </c>
      <c r="Q16" s="23">
        <v>-1.1531284623544609</v>
      </c>
      <c r="R16" s="23">
        <f t="shared" si="1"/>
        <v>-5.7980266034055248</v>
      </c>
    </row>
    <row r="17" spans="1:18">
      <c r="A17" s="17">
        <v>7</v>
      </c>
      <c r="B17" s="17"/>
      <c r="C17" s="17"/>
      <c r="D17" s="17">
        <v>9</v>
      </c>
      <c r="E17" s="17">
        <v>-4.5</v>
      </c>
      <c r="F17" s="17"/>
      <c r="G17" s="17"/>
      <c r="H17" s="17">
        <f t="shared" si="2"/>
        <v>8.9722560035981509</v>
      </c>
      <c r="I17" s="17">
        <f t="shared" si="3"/>
        <v>-0.70613186155060448</v>
      </c>
      <c r="J17" s="17"/>
      <c r="L17" s="23">
        <f t="shared" si="4"/>
        <v>-7.8459095727844944E-2</v>
      </c>
      <c r="M17" s="23">
        <f t="shared" si="5"/>
        <v>0.99691733373312796</v>
      </c>
      <c r="O17" s="23">
        <v>8.9722560035981509</v>
      </c>
      <c r="P17" s="23">
        <f t="shared" si="0"/>
        <v>56.822650111500138</v>
      </c>
      <c r="Q17" s="23">
        <v>-0.70613186155060448</v>
      </c>
      <c r="R17" s="23">
        <f t="shared" si="1"/>
        <v>-6.504158464956129</v>
      </c>
    </row>
    <row r="18" spans="1:18">
      <c r="A18" s="17">
        <v>8</v>
      </c>
      <c r="B18" s="17"/>
      <c r="C18" s="17"/>
      <c r="D18" s="17">
        <v>7.05</v>
      </c>
      <c r="E18" s="17">
        <v>-8.6999999999999993</v>
      </c>
      <c r="F18" s="17"/>
      <c r="G18" s="17"/>
      <c r="H18" s="17">
        <f t="shared" si="2"/>
        <v>6.9688819020012192</v>
      </c>
      <c r="I18" s="17">
        <f t="shared" si="3"/>
        <v>-1.0663887827428953</v>
      </c>
      <c r="J18" s="17"/>
      <c r="L18" s="23">
        <f t="shared" si="4"/>
        <v>-0.15126082024721921</v>
      </c>
      <c r="M18" s="23">
        <f t="shared" si="5"/>
        <v>0.98849388680868355</v>
      </c>
      <c r="O18" s="23">
        <v>6.9688819020012192</v>
      </c>
      <c r="P18" s="23">
        <f t="shared" si="0"/>
        <v>63.79153201350136</v>
      </c>
      <c r="Q18" s="23">
        <v>-1.0663887827428953</v>
      </c>
      <c r="R18" s="23">
        <f t="shared" si="1"/>
        <v>-7.5705472476990243</v>
      </c>
    </row>
    <row r="19" spans="1:18">
      <c r="A19" s="17">
        <v>9</v>
      </c>
      <c r="B19" s="17"/>
      <c r="C19" s="17"/>
      <c r="D19" s="17">
        <v>5.5</v>
      </c>
      <c r="E19" s="17">
        <v>-3.8</v>
      </c>
      <c r="F19" s="17"/>
      <c r="G19" s="17"/>
      <c r="H19" s="17">
        <f t="shared" si="2"/>
        <v>5.487908075606275</v>
      </c>
      <c r="I19" s="17">
        <f t="shared" si="3"/>
        <v>-0.36450645220000077</v>
      </c>
      <c r="J19" s="17"/>
      <c r="L19" s="23">
        <f t="shared" si="4"/>
        <v>-6.6273900400000141E-2</v>
      </c>
      <c r="M19" s="23">
        <f t="shared" si="5"/>
        <v>0.99780146829204996</v>
      </c>
      <c r="O19" s="23">
        <v>5.487908075606275</v>
      </c>
      <c r="P19" s="23">
        <f t="shared" si="0"/>
        <v>69.279440089107638</v>
      </c>
      <c r="Q19" s="23">
        <v>-0.36450645220000077</v>
      </c>
      <c r="R19" s="23">
        <f t="shared" si="1"/>
        <v>-7.9350536998990249</v>
      </c>
    </row>
    <row r="20" spans="1:18">
      <c r="A20" s="17">
        <v>10</v>
      </c>
      <c r="B20" s="17"/>
      <c r="C20" s="17"/>
      <c r="D20" s="17"/>
      <c r="E20" s="17"/>
      <c r="F20" s="17">
        <v>160</v>
      </c>
      <c r="G20" s="17"/>
      <c r="H20" s="17">
        <v>9.3000000000000007</v>
      </c>
      <c r="I20" s="17"/>
      <c r="J20" s="17"/>
    </row>
    <row r="21" spans="1:18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8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8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8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8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8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8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8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8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8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8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8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</sheetData>
  <mergeCells count="12">
    <mergeCell ref="C9:C10"/>
    <mergeCell ref="B9:B10"/>
    <mergeCell ref="O10:O11"/>
    <mergeCell ref="Q10:Q11"/>
    <mergeCell ref="A1:I1"/>
    <mergeCell ref="F9:G9"/>
    <mergeCell ref="A9:A10"/>
    <mergeCell ref="J9:J10"/>
    <mergeCell ref="I9:I10"/>
    <mergeCell ref="H9:H10"/>
    <mergeCell ref="E9:E10"/>
    <mergeCell ref="D9:D10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2" sqref="C2:D3"/>
    </sheetView>
  </sheetViews>
  <sheetFormatPr baseColWidth="10" defaultColWidth="8.83203125" defaultRowHeight="14" x14ac:dyDescent="0"/>
  <cols>
    <col min="1" max="1" width="3.5" customWidth="1"/>
    <col min="2" max="2" width="6.33203125" customWidth="1"/>
    <col min="3" max="3" width="6.5" customWidth="1"/>
    <col min="4" max="4" width="14.33203125" customWidth="1"/>
    <col min="5" max="5" width="6.5" customWidth="1"/>
    <col min="6" max="6" width="9" customWidth="1"/>
    <col min="7" max="7" width="6.33203125" customWidth="1"/>
    <col min="8" max="8" width="7" customWidth="1"/>
    <col min="9" max="9" width="8.5" bestFit="1" customWidth="1"/>
  </cols>
  <sheetData>
    <row r="1" spans="1:9">
      <c r="A1" t="s">
        <v>148</v>
      </c>
      <c r="F1" t="s">
        <v>58</v>
      </c>
      <c r="G1" s="74">
        <v>43046</v>
      </c>
      <c r="H1" s="74"/>
    </row>
    <row r="2" spans="1:9">
      <c r="A2" t="s">
        <v>59</v>
      </c>
      <c r="C2" s="72">
        <v>380956</v>
      </c>
      <c r="D2" s="72"/>
      <c r="F2" t="s">
        <v>60</v>
      </c>
      <c r="G2" t="s">
        <v>69</v>
      </c>
    </row>
    <row r="3" spans="1:9">
      <c r="C3" s="73">
        <v>9199849</v>
      </c>
      <c r="D3" s="73"/>
      <c r="G3" t="s">
        <v>70</v>
      </c>
    </row>
    <row r="5" spans="1:9" ht="28">
      <c r="A5" s="19" t="s">
        <v>0</v>
      </c>
      <c r="B5" s="19" t="s">
        <v>63</v>
      </c>
      <c r="C5" s="19" t="s">
        <v>64</v>
      </c>
      <c r="D5" s="19" t="s">
        <v>65</v>
      </c>
      <c r="E5" s="71" t="s">
        <v>66</v>
      </c>
      <c r="F5" s="71"/>
      <c r="G5" s="65" t="s">
        <v>67</v>
      </c>
      <c r="H5" s="65"/>
      <c r="I5" s="19" t="s">
        <v>68</v>
      </c>
    </row>
    <row r="6" spans="1:9">
      <c r="A6" s="68">
        <v>1</v>
      </c>
      <c r="B6" s="68">
        <v>0.5</v>
      </c>
      <c r="C6" s="68">
        <v>1.5</v>
      </c>
      <c r="D6" s="69">
        <v>6.28</v>
      </c>
      <c r="E6" s="46">
        <v>0.77800000000000002</v>
      </c>
      <c r="F6" s="67">
        <f>SUM(E6:E7)/2</f>
        <v>0.85050000000000003</v>
      </c>
      <c r="G6" s="46">
        <v>3.24</v>
      </c>
      <c r="H6" s="67">
        <f>SUM(G6:G7)/2</f>
        <v>3.47</v>
      </c>
      <c r="I6" s="67">
        <f>(F6/H6)*D6</f>
        <v>1.5392334293948127</v>
      </c>
    </row>
    <row r="7" spans="1:9">
      <c r="A7" s="68"/>
      <c r="B7" s="68"/>
      <c r="C7" s="68"/>
      <c r="D7" s="70"/>
      <c r="E7" s="46">
        <v>0.92300000000000004</v>
      </c>
      <c r="F7" s="67"/>
      <c r="G7" s="46">
        <v>3.7</v>
      </c>
      <c r="H7" s="67"/>
      <c r="I7" s="67"/>
    </row>
    <row r="8" spans="1:9">
      <c r="A8" s="68">
        <v>2</v>
      </c>
      <c r="B8" s="68">
        <v>0.5</v>
      </c>
      <c r="C8" s="68">
        <v>2</v>
      </c>
      <c r="D8" s="69">
        <v>11.8</v>
      </c>
      <c r="E8" s="46">
        <v>0.58499999999999996</v>
      </c>
      <c r="F8" s="67">
        <f t="shared" ref="F8" si="0">SUM(E8:E9)/2</f>
        <v>0.57850000000000001</v>
      </c>
      <c r="G8" s="46">
        <v>4.0999999999999996</v>
      </c>
      <c r="H8" s="67">
        <f t="shared" ref="H8" si="1">SUM(G8:G9)/2</f>
        <v>4.1150000000000002</v>
      </c>
      <c r="I8" s="67">
        <f t="shared" ref="I8" si="2">(F8/H8)*D8</f>
        <v>1.6588821385176185</v>
      </c>
    </row>
    <row r="9" spans="1:9">
      <c r="A9" s="68"/>
      <c r="B9" s="68"/>
      <c r="C9" s="68"/>
      <c r="D9" s="70"/>
      <c r="E9" s="46">
        <v>0.57199999999999995</v>
      </c>
      <c r="F9" s="67"/>
      <c r="G9" s="46">
        <v>4.13</v>
      </c>
      <c r="H9" s="67"/>
      <c r="I9" s="67"/>
    </row>
    <row r="10" spans="1:9">
      <c r="A10" s="68">
        <v>3</v>
      </c>
      <c r="B10" s="68">
        <v>0.5</v>
      </c>
      <c r="C10" s="68">
        <v>2.5</v>
      </c>
      <c r="D10" s="69">
        <v>18.8</v>
      </c>
      <c r="E10" s="46">
        <v>0.215</v>
      </c>
      <c r="F10" s="67">
        <f t="shared" ref="F10" si="3">SUM(E10:E11)/2</f>
        <v>0.221</v>
      </c>
      <c r="G10" s="46">
        <v>3.01</v>
      </c>
      <c r="H10" s="67">
        <f t="shared" ref="H10" si="4">SUM(G10:G11)/2</f>
        <v>2.96</v>
      </c>
      <c r="I10" s="67">
        <f t="shared" ref="I10" si="5">(F10/H10)*D10</f>
        <v>1.4036486486486488</v>
      </c>
    </row>
    <row r="11" spans="1:9">
      <c r="A11" s="68"/>
      <c r="B11" s="68"/>
      <c r="C11" s="68"/>
      <c r="D11" s="70"/>
      <c r="E11" s="46">
        <v>0.22700000000000001</v>
      </c>
      <c r="F11" s="67"/>
      <c r="G11" s="46">
        <v>2.91</v>
      </c>
      <c r="H11" s="67"/>
      <c r="I11" s="67"/>
    </row>
    <row r="12" spans="1:9">
      <c r="A12" s="68">
        <v>4</v>
      </c>
      <c r="B12" s="68">
        <v>0.5</v>
      </c>
      <c r="C12" s="68">
        <v>4</v>
      </c>
      <c r="D12" s="69">
        <v>49.5</v>
      </c>
      <c r="E12" s="46">
        <v>0.22500000000000001</v>
      </c>
      <c r="F12" s="67">
        <f t="shared" ref="F12" si="6">SUM(E12:E13)/2</f>
        <v>0.22950000000000001</v>
      </c>
      <c r="G12" s="46">
        <v>7.1</v>
      </c>
      <c r="H12" s="67">
        <f t="shared" ref="H12" si="7">SUM(G12:G13)/2</f>
        <v>7.0749999999999993</v>
      </c>
      <c r="I12" s="67">
        <f t="shared" ref="I12" si="8">(F12/H12)*D12</f>
        <v>1.6056890459363962</v>
      </c>
    </row>
    <row r="13" spans="1:9">
      <c r="A13" s="68"/>
      <c r="B13" s="68"/>
      <c r="C13" s="68"/>
      <c r="D13" s="70"/>
      <c r="E13" s="46">
        <v>0.23400000000000001</v>
      </c>
      <c r="F13" s="67"/>
      <c r="G13" s="46">
        <v>7.05</v>
      </c>
      <c r="H13" s="67"/>
      <c r="I13" s="67"/>
    </row>
    <row r="14" spans="1:9">
      <c r="A14" s="68">
        <v>5</v>
      </c>
      <c r="B14" s="68">
        <v>0.5</v>
      </c>
      <c r="C14" s="68">
        <v>5</v>
      </c>
      <c r="D14" s="69">
        <v>77.7</v>
      </c>
      <c r="E14" s="46">
        <v>0.10199999999999999</v>
      </c>
      <c r="F14" s="67">
        <f t="shared" ref="F14" si="9">SUM(E14:E15)/2</f>
        <v>0.11749999999999999</v>
      </c>
      <c r="G14" s="46">
        <v>4.6500000000000004</v>
      </c>
      <c r="H14" s="67">
        <f t="shared" ref="H14" si="10">SUM(G14:G15)/2</f>
        <v>4.68</v>
      </c>
      <c r="I14" s="67">
        <f t="shared" ref="I14" si="11">(F14/H14)*D14</f>
        <v>1.9508012820512821</v>
      </c>
    </row>
    <row r="15" spans="1:9">
      <c r="A15" s="68"/>
      <c r="B15" s="68"/>
      <c r="C15" s="68"/>
      <c r="D15" s="70"/>
      <c r="E15" s="46">
        <v>0.13300000000000001</v>
      </c>
      <c r="F15" s="67"/>
      <c r="G15" s="46">
        <v>4.71</v>
      </c>
      <c r="H15" s="67"/>
      <c r="I15" s="67"/>
    </row>
    <row r="16" spans="1:9">
      <c r="A16" s="68">
        <v>6</v>
      </c>
      <c r="B16" s="68">
        <v>0.5</v>
      </c>
      <c r="C16" s="68">
        <v>6</v>
      </c>
      <c r="D16" s="69">
        <v>112</v>
      </c>
      <c r="E16" s="46">
        <v>6.3E-2</v>
      </c>
      <c r="F16" s="67">
        <f t="shared" ref="F16" si="12">SUM(E16:E17)/2</f>
        <v>0.106</v>
      </c>
      <c r="G16" s="46">
        <v>2.91</v>
      </c>
      <c r="H16" s="67">
        <f t="shared" ref="H16" si="13">SUM(G16:G17)/2</f>
        <v>3.02</v>
      </c>
      <c r="I16" s="67">
        <f t="shared" ref="I16" si="14">(F16/H16)*D16</f>
        <v>3.9311258278145691</v>
      </c>
    </row>
    <row r="17" spans="1:9">
      <c r="A17" s="68"/>
      <c r="B17" s="68"/>
      <c r="C17" s="68"/>
      <c r="D17" s="70"/>
      <c r="E17" s="46">
        <v>0.14899999999999999</v>
      </c>
      <c r="F17" s="67"/>
      <c r="G17" s="46">
        <v>3.13</v>
      </c>
      <c r="H17" s="67"/>
      <c r="I17" s="67"/>
    </row>
    <row r="18" spans="1:9">
      <c r="A18" s="68">
        <v>7</v>
      </c>
      <c r="B18" s="68">
        <v>0.5</v>
      </c>
      <c r="C18" s="68">
        <v>8</v>
      </c>
      <c r="D18" s="69">
        <v>200</v>
      </c>
      <c r="E18" s="46">
        <v>5.8000000000000003E-2</v>
      </c>
      <c r="F18" s="67">
        <f t="shared" ref="F18" si="15">SUM(E18:E19)/2</f>
        <v>5.8499999999999996E-2</v>
      </c>
      <c r="G18" s="46">
        <v>5.41</v>
      </c>
      <c r="H18" s="67">
        <f t="shared" ref="H18" si="16">SUM(G18:G19)/2</f>
        <v>5.52</v>
      </c>
      <c r="I18" s="67">
        <f t="shared" ref="I18" si="17">(F18/H18)*D18</f>
        <v>2.1195652173913042</v>
      </c>
    </row>
    <row r="19" spans="1:9">
      <c r="A19" s="68"/>
      <c r="B19" s="68"/>
      <c r="C19" s="68"/>
      <c r="D19" s="70"/>
      <c r="E19" s="46">
        <v>5.8999999999999997E-2</v>
      </c>
      <c r="F19" s="67"/>
      <c r="G19" s="46">
        <v>5.63</v>
      </c>
      <c r="H19" s="67"/>
      <c r="I19" s="67"/>
    </row>
    <row r="20" spans="1:9">
      <c r="A20" s="68">
        <v>8</v>
      </c>
      <c r="B20" s="68">
        <v>0.5</v>
      </c>
      <c r="C20" s="68">
        <v>10</v>
      </c>
      <c r="D20" s="69">
        <v>314</v>
      </c>
      <c r="E20" s="46">
        <v>4.8000000000000001E-2</v>
      </c>
      <c r="F20" s="67">
        <f t="shared" ref="F20" si="18">SUM(E20:E21)/2</f>
        <v>4.8000000000000001E-2</v>
      </c>
      <c r="G20" s="46">
        <v>5.85</v>
      </c>
      <c r="H20" s="67">
        <f t="shared" ref="H20" si="19">SUM(G20:G21)/2</f>
        <v>5.7799999999999994</v>
      </c>
      <c r="I20" s="67">
        <f t="shared" ref="I20" si="20">(F20/H20)*D20</f>
        <v>2.6076124567474048</v>
      </c>
    </row>
    <row r="21" spans="1:9">
      <c r="A21" s="68"/>
      <c r="B21" s="68"/>
      <c r="C21" s="68"/>
      <c r="D21" s="70"/>
      <c r="E21" s="46">
        <v>4.8000000000000001E-2</v>
      </c>
      <c r="F21" s="67"/>
      <c r="G21" s="46">
        <v>5.71</v>
      </c>
      <c r="H21" s="67"/>
      <c r="I21" s="67"/>
    </row>
    <row r="22" spans="1:9">
      <c r="A22" s="68">
        <v>9</v>
      </c>
      <c r="B22" s="68">
        <v>2.5</v>
      </c>
      <c r="C22" s="68">
        <v>15</v>
      </c>
      <c r="D22" s="69">
        <v>137</v>
      </c>
      <c r="E22" s="46">
        <v>2.7E-2</v>
      </c>
      <c r="F22" s="67">
        <f t="shared" ref="F22" si="21">SUM(E22:E23)/2</f>
        <v>2.75E-2</v>
      </c>
      <c r="G22" s="46">
        <v>1.02</v>
      </c>
      <c r="H22" s="67">
        <f t="shared" ref="H22" si="22">SUM(G22:G23)/2</f>
        <v>1.0249999999999999</v>
      </c>
      <c r="I22" s="67">
        <f t="shared" ref="I22" si="23">(F22/H22)*D22</f>
        <v>3.6756097560975616</v>
      </c>
    </row>
    <row r="23" spans="1:9">
      <c r="A23" s="68"/>
      <c r="B23" s="68"/>
      <c r="C23" s="68"/>
      <c r="D23" s="70"/>
      <c r="E23" s="46">
        <v>2.8000000000000001E-2</v>
      </c>
      <c r="F23" s="67"/>
      <c r="G23" s="46">
        <v>1.03</v>
      </c>
      <c r="H23" s="67"/>
      <c r="I23" s="67"/>
    </row>
    <row r="24" spans="1:9">
      <c r="A24" s="68">
        <v>10</v>
      </c>
      <c r="B24" s="68">
        <v>2.5</v>
      </c>
      <c r="C24" s="68">
        <v>20</v>
      </c>
      <c r="D24" s="69">
        <v>247</v>
      </c>
      <c r="E24" s="46">
        <v>1.7000000000000001E-2</v>
      </c>
      <c r="F24" s="67">
        <f t="shared" ref="F24" si="24">SUM(E24:E25)/2</f>
        <v>1.7500000000000002E-2</v>
      </c>
      <c r="G24" s="46">
        <v>0.96</v>
      </c>
      <c r="H24" s="67">
        <f t="shared" ref="H24" si="25">SUM(G24:G25)/2</f>
        <v>0.95499999999999996</v>
      </c>
      <c r="I24" s="67">
        <f t="shared" ref="I24" si="26">(F24/H24)*D24</f>
        <v>4.526178010471205</v>
      </c>
    </row>
    <row r="25" spans="1:9">
      <c r="A25" s="68"/>
      <c r="B25" s="68"/>
      <c r="C25" s="68"/>
      <c r="D25" s="70"/>
      <c r="E25" s="46">
        <v>1.7999999999999999E-2</v>
      </c>
      <c r="F25" s="67"/>
      <c r="G25" s="46">
        <v>0.95</v>
      </c>
      <c r="H25" s="67"/>
      <c r="I25" s="67"/>
    </row>
    <row r="26" spans="1:9">
      <c r="A26" s="68">
        <v>11</v>
      </c>
      <c r="B26" s="68">
        <v>5</v>
      </c>
      <c r="C26" s="68">
        <v>30</v>
      </c>
      <c r="D26" s="69">
        <v>275</v>
      </c>
      <c r="E26" s="46">
        <v>1.6E-2</v>
      </c>
      <c r="F26" s="67">
        <f t="shared" ref="F26" si="27">SUM(E26:E27)/2</f>
        <v>1.6E-2</v>
      </c>
      <c r="G26" s="46">
        <v>0.95</v>
      </c>
      <c r="H26" s="67">
        <f t="shared" ref="H26" si="28">SUM(G26:G27)/2</f>
        <v>0.98499999999999999</v>
      </c>
      <c r="I26" s="67">
        <f t="shared" ref="I26" si="29">(F26/H26)*D26</f>
        <v>4.467005076142132</v>
      </c>
    </row>
    <row r="27" spans="1:9">
      <c r="A27" s="68"/>
      <c r="B27" s="68"/>
      <c r="C27" s="68"/>
      <c r="D27" s="70"/>
      <c r="E27" s="46">
        <v>1.6E-2</v>
      </c>
      <c r="F27" s="67"/>
      <c r="G27" s="46">
        <v>1.02</v>
      </c>
      <c r="H27" s="67"/>
      <c r="I27" s="67"/>
    </row>
    <row r="28" spans="1:9">
      <c r="A28" s="68">
        <v>12</v>
      </c>
      <c r="B28" s="68">
        <v>5</v>
      </c>
      <c r="C28" s="68">
        <v>40</v>
      </c>
      <c r="D28" s="69">
        <v>495</v>
      </c>
      <c r="E28" s="46">
        <v>1.7000000000000001E-2</v>
      </c>
      <c r="F28" s="67">
        <f t="shared" ref="F28" si="30">SUM(E28:E29)/2</f>
        <v>1.7000000000000001E-2</v>
      </c>
      <c r="G28" s="46">
        <v>1.68</v>
      </c>
      <c r="H28" s="67">
        <f t="shared" ref="H28" si="31">SUM(G28:G29)/2</f>
        <v>1.7650000000000001</v>
      </c>
      <c r="I28" s="67">
        <f t="shared" ref="I28" si="32">(F28/H28)*D28</f>
        <v>4.7677053824362607</v>
      </c>
    </row>
    <row r="29" spans="1:9">
      <c r="A29" s="68"/>
      <c r="B29" s="68"/>
      <c r="C29" s="68"/>
      <c r="D29" s="70"/>
      <c r="E29" s="46">
        <v>1.7000000000000001E-2</v>
      </c>
      <c r="F29" s="67"/>
      <c r="G29" s="46">
        <v>1.85</v>
      </c>
      <c r="H29" s="67"/>
      <c r="I29" s="67"/>
    </row>
    <row r="30" spans="1:9">
      <c r="A30" s="68">
        <v>13</v>
      </c>
      <c r="B30" s="68">
        <v>10</v>
      </c>
      <c r="C30" s="68">
        <v>50</v>
      </c>
      <c r="D30" s="69">
        <v>376</v>
      </c>
      <c r="E30" s="46">
        <v>3.5000000000000003E-2</v>
      </c>
      <c r="F30" s="67">
        <f t="shared" ref="F30" si="33">SUM(E30:E31)/2</f>
        <v>3.5000000000000003E-2</v>
      </c>
      <c r="G30" s="46">
        <v>1.37</v>
      </c>
      <c r="H30" s="67">
        <f t="shared" ref="H30" si="34">SUM(G30:G31)/2</f>
        <v>1.375</v>
      </c>
      <c r="I30" s="67">
        <f t="shared" ref="I30" si="35">(F30/H30)*D30</f>
        <v>9.5709090909090904</v>
      </c>
    </row>
    <row r="31" spans="1:9">
      <c r="A31" s="68"/>
      <c r="B31" s="68"/>
      <c r="C31" s="68"/>
      <c r="D31" s="70"/>
      <c r="E31" s="46">
        <v>3.5000000000000003E-2</v>
      </c>
      <c r="F31" s="67"/>
      <c r="G31" s="46">
        <v>1.38</v>
      </c>
      <c r="H31" s="67"/>
      <c r="I31" s="67"/>
    </row>
  </sheetData>
  <mergeCells count="96">
    <mergeCell ref="G1:H1"/>
    <mergeCell ref="C2:D2"/>
    <mergeCell ref="C3:D3"/>
    <mergeCell ref="I30:I31"/>
    <mergeCell ref="A30:A31"/>
    <mergeCell ref="B30:B31"/>
    <mergeCell ref="C30:C31"/>
    <mergeCell ref="D30:D31"/>
    <mergeCell ref="F30:F31"/>
    <mergeCell ref="H30:H31"/>
    <mergeCell ref="I26:I27"/>
    <mergeCell ref="A28:A29"/>
    <mergeCell ref="B28:B29"/>
    <mergeCell ref="C28:C29"/>
    <mergeCell ref="D28:D29"/>
    <mergeCell ref="F28:F29"/>
    <mergeCell ref="H28:H29"/>
    <mergeCell ref="I28:I29"/>
    <mergeCell ref="A26:A27"/>
    <mergeCell ref="B26:B27"/>
    <mergeCell ref="C26:C27"/>
    <mergeCell ref="D26:D27"/>
    <mergeCell ref="F26:F27"/>
    <mergeCell ref="H26:H27"/>
    <mergeCell ref="I22:I23"/>
    <mergeCell ref="A24:A25"/>
    <mergeCell ref="B24:B25"/>
    <mergeCell ref="C24:C25"/>
    <mergeCell ref="D24:D25"/>
    <mergeCell ref="F24:F25"/>
    <mergeCell ref="H24:H25"/>
    <mergeCell ref="I24:I25"/>
    <mergeCell ref="A22:A23"/>
    <mergeCell ref="B22:B23"/>
    <mergeCell ref="C22:C23"/>
    <mergeCell ref="D22:D23"/>
    <mergeCell ref="F22:F23"/>
    <mergeCell ref="H22:H23"/>
    <mergeCell ref="I18:I19"/>
    <mergeCell ref="A20:A21"/>
    <mergeCell ref="B20:B21"/>
    <mergeCell ref="C20:C21"/>
    <mergeCell ref="D20:D21"/>
    <mergeCell ref="F20:F21"/>
    <mergeCell ref="H20:H21"/>
    <mergeCell ref="I20:I21"/>
    <mergeCell ref="A18:A19"/>
    <mergeCell ref="B18:B19"/>
    <mergeCell ref="C18:C19"/>
    <mergeCell ref="D18:D19"/>
    <mergeCell ref="F18:F19"/>
    <mergeCell ref="H18:H19"/>
    <mergeCell ref="I14:I15"/>
    <mergeCell ref="A16:A17"/>
    <mergeCell ref="B16:B17"/>
    <mergeCell ref="C16:C17"/>
    <mergeCell ref="D16:D17"/>
    <mergeCell ref="F16:F17"/>
    <mergeCell ref="H16:H17"/>
    <mergeCell ref="I16:I17"/>
    <mergeCell ref="A14:A15"/>
    <mergeCell ref="B14:B15"/>
    <mergeCell ref="C14:C15"/>
    <mergeCell ref="D14:D15"/>
    <mergeCell ref="F14:F15"/>
    <mergeCell ref="H14:H15"/>
    <mergeCell ref="I10:I11"/>
    <mergeCell ref="A12:A13"/>
    <mergeCell ref="B12:B13"/>
    <mergeCell ref="C12:C13"/>
    <mergeCell ref="D12:D13"/>
    <mergeCell ref="F12:F13"/>
    <mergeCell ref="H12:H13"/>
    <mergeCell ref="I12:I13"/>
    <mergeCell ref="A10:A11"/>
    <mergeCell ref="B10:B11"/>
    <mergeCell ref="C10:C11"/>
    <mergeCell ref="D10:D11"/>
    <mergeCell ref="F10:F11"/>
    <mergeCell ref="H10:H11"/>
    <mergeCell ref="I6:I7"/>
    <mergeCell ref="A8:A9"/>
    <mergeCell ref="B8:B9"/>
    <mergeCell ref="C8:C9"/>
    <mergeCell ref="D8:D9"/>
    <mergeCell ref="F8:F9"/>
    <mergeCell ref="H8:H9"/>
    <mergeCell ref="I8:I9"/>
    <mergeCell ref="E5:F5"/>
    <mergeCell ref="G5:H5"/>
    <mergeCell ref="A6:A7"/>
    <mergeCell ref="B6:B7"/>
    <mergeCell ref="C6:C7"/>
    <mergeCell ref="D6:D7"/>
    <mergeCell ref="F6:F7"/>
    <mergeCell ref="H6:H7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2" sqref="C2:D3"/>
    </sheetView>
  </sheetViews>
  <sheetFormatPr baseColWidth="10" defaultColWidth="11.5" defaultRowHeight="14" x14ac:dyDescent="0"/>
  <cols>
    <col min="1" max="1" width="3.6640625" customWidth="1"/>
    <col min="2" max="2" width="6.83203125" customWidth="1"/>
    <col min="3" max="3" width="6.5" customWidth="1"/>
    <col min="4" max="4" width="13.83203125" customWidth="1"/>
    <col min="5" max="5" width="6.83203125" customWidth="1"/>
    <col min="6" max="6" width="8.83203125" customWidth="1"/>
    <col min="7" max="7" width="6.33203125" customWidth="1"/>
    <col min="8" max="8" width="6.83203125" customWidth="1"/>
    <col min="9" max="9" width="8.33203125" customWidth="1"/>
  </cols>
  <sheetData>
    <row r="1" spans="1:9">
      <c r="A1" t="s">
        <v>148</v>
      </c>
      <c r="F1" t="s">
        <v>58</v>
      </c>
      <c r="G1" s="74">
        <v>43046</v>
      </c>
      <c r="H1" s="74"/>
    </row>
    <row r="2" spans="1:9">
      <c r="A2" t="s">
        <v>59</v>
      </c>
      <c r="C2" s="72">
        <v>380964</v>
      </c>
      <c r="D2" s="72"/>
      <c r="F2" t="s">
        <v>60</v>
      </c>
      <c r="G2" t="s">
        <v>71</v>
      </c>
    </row>
    <row r="3" spans="1:9">
      <c r="C3" s="73">
        <v>9199983</v>
      </c>
      <c r="D3" s="73"/>
      <c r="G3" t="s">
        <v>72</v>
      </c>
    </row>
    <row r="5" spans="1:9" ht="32.25" customHeight="1">
      <c r="A5" s="19" t="s">
        <v>0</v>
      </c>
      <c r="B5" s="19" t="s">
        <v>63</v>
      </c>
      <c r="C5" s="19" t="s">
        <v>64</v>
      </c>
      <c r="D5" s="19" t="s">
        <v>65</v>
      </c>
      <c r="E5" s="71" t="s">
        <v>66</v>
      </c>
      <c r="F5" s="71"/>
      <c r="G5" s="65" t="s">
        <v>67</v>
      </c>
      <c r="H5" s="65"/>
      <c r="I5" s="19" t="s">
        <v>68</v>
      </c>
    </row>
    <row r="6" spans="1:9">
      <c r="A6" s="76">
        <v>1</v>
      </c>
      <c r="B6" s="76">
        <v>0.5</v>
      </c>
      <c r="C6" s="76">
        <v>1.5</v>
      </c>
      <c r="D6" s="77">
        <v>6.28</v>
      </c>
      <c r="E6" s="7">
        <v>1.163</v>
      </c>
      <c r="F6" s="75">
        <f>SUM(E6:E7)/2</f>
        <v>1.2164999999999999</v>
      </c>
      <c r="G6" s="7">
        <v>0.32</v>
      </c>
      <c r="H6" s="75">
        <f>SUM(G6:G7)/2</f>
        <v>0.32</v>
      </c>
      <c r="I6" s="75">
        <f>(F6/H6)*D6</f>
        <v>23.8738125</v>
      </c>
    </row>
    <row r="7" spans="1:9">
      <c r="A7" s="76"/>
      <c r="B7" s="76"/>
      <c r="C7" s="76"/>
      <c r="D7" s="78"/>
      <c r="E7" s="7">
        <v>1.27</v>
      </c>
      <c r="F7" s="75"/>
      <c r="G7" s="7">
        <v>0.32</v>
      </c>
      <c r="H7" s="75"/>
      <c r="I7" s="75"/>
    </row>
    <row r="8" spans="1:9">
      <c r="A8" s="76">
        <v>2</v>
      </c>
      <c r="B8" s="76">
        <v>0.5</v>
      </c>
      <c r="C8" s="76">
        <v>2</v>
      </c>
      <c r="D8" s="77">
        <v>11.8</v>
      </c>
      <c r="E8" s="7">
        <v>0.36799999999999999</v>
      </c>
      <c r="F8" s="75">
        <f t="shared" ref="F8" si="0">SUM(E8:E9)/2</f>
        <v>0.42349999999999999</v>
      </c>
      <c r="G8" s="7">
        <v>0.2</v>
      </c>
      <c r="H8" s="75">
        <f t="shared" ref="H8" si="1">SUM(G8:G9)/2</f>
        <v>0.17499999999999999</v>
      </c>
      <c r="I8" s="75">
        <f t="shared" ref="I8" si="2">(F8/H8)*D8</f>
        <v>28.556000000000001</v>
      </c>
    </row>
    <row r="9" spans="1:9">
      <c r="A9" s="76"/>
      <c r="B9" s="76"/>
      <c r="C9" s="76"/>
      <c r="D9" s="78"/>
      <c r="E9" s="7">
        <v>0.47899999999999998</v>
      </c>
      <c r="F9" s="75"/>
      <c r="G9" s="7">
        <v>0.15</v>
      </c>
      <c r="H9" s="75"/>
      <c r="I9" s="75"/>
    </row>
    <row r="10" spans="1:9">
      <c r="A10" s="76">
        <v>3</v>
      </c>
      <c r="B10" s="76">
        <v>0.5</v>
      </c>
      <c r="C10" s="76">
        <v>2.5</v>
      </c>
      <c r="D10" s="77">
        <v>18.8</v>
      </c>
      <c r="E10" s="7">
        <v>0.32800000000000001</v>
      </c>
      <c r="F10" s="75">
        <f t="shared" ref="F10" si="3">SUM(E10:E11)/2</f>
        <v>0.40149999999999997</v>
      </c>
      <c r="G10" s="7">
        <v>0.28999999999999998</v>
      </c>
      <c r="H10" s="75">
        <f t="shared" ref="H10" si="4">SUM(G10:G11)/2</f>
        <v>0.28500000000000003</v>
      </c>
      <c r="I10" s="75">
        <f t="shared" ref="I10" si="5">(F10/H10)*D10</f>
        <v>26.484912280701749</v>
      </c>
    </row>
    <row r="11" spans="1:9">
      <c r="A11" s="76"/>
      <c r="B11" s="76"/>
      <c r="C11" s="76"/>
      <c r="D11" s="78"/>
      <c r="E11" s="7">
        <v>0.47499999999999998</v>
      </c>
      <c r="F11" s="75"/>
      <c r="G11" s="7">
        <v>0.28000000000000003</v>
      </c>
      <c r="H11" s="75"/>
      <c r="I11" s="75"/>
    </row>
    <row r="12" spans="1:9">
      <c r="A12" s="76">
        <v>4</v>
      </c>
      <c r="B12" s="76">
        <v>0.5</v>
      </c>
      <c r="C12" s="76">
        <v>4</v>
      </c>
      <c r="D12" s="77">
        <v>49.5</v>
      </c>
      <c r="E12" s="7">
        <v>0.2</v>
      </c>
      <c r="F12" s="75">
        <f t="shared" ref="F12" si="6">SUM(E12:E13)/2</f>
        <v>0.28000000000000003</v>
      </c>
      <c r="G12" s="7">
        <v>0.45</v>
      </c>
      <c r="H12" s="75">
        <f t="shared" ref="H12" si="7">SUM(G12:G13)/2</f>
        <v>0.46499999999999997</v>
      </c>
      <c r="I12" s="75">
        <f t="shared" ref="I12" si="8">(F12/H12)*D12</f>
        <v>29.806451612903231</v>
      </c>
    </row>
    <row r="13" spans="1:9">
      <c r="A13" s="76"/>
      <c r="B13" s="76"/>
      <c r="C13" s="76"/>
      <c r="D13" s="78"/>
      <c r="E13" s="7">
        <v>0.36</v>
      </c>
      <c r="F13" s="75"/>
      <c r="G13" s="7">
        <v>0.48</v>
      </c>
      <c r="H13" s="75"/>
      <c r="I13" s="75"/>
    </row>
    <row r="14" spans="1:9">
      <c r="A14" s="76">
        <v>5</v>
      </c>
      <c r="B14" s="76">
        <v>0.5</v>
      </c>
      <c r="C14" s="76">
        <v>5</v>
      </c>
      <c r="D14" s="77">
        <v>77.7</v>
      </c>
      <c r="E14" s="7">
        <v>0.22700000000000001</v>
      </c>
      <c r="F14" s="75">
        <f t="shared" ref="F14" si="9">SUM(E14:E15)/2</f>
        <v>0.44500000000000001</v>
      </c>
      <c r="G14" s="7">
        <v>0.45</v>
      </c>
      <c r="H14" s="75">
        <f t="shared" ref="H14" si="10">SUM(G14:G15)/2</f>
        <v>0.45999999999999996</v>
      </c>
      <c r="I14" s="75">
        <f t="shared" ref="I14" si="11">(F14/H14)*D14</f>
        <v>75.166304347826099</v>
      </c>
    </row>
    <row r="15" spans="1:9">
      <c r="A15" s="76"/>
      <c r="B15" s="76"/>
      <c r="C15" s="76"/>
      <c r="D15" s="78"/>
      <c r="E15" s="7">
        <v>0.66300000000000003</v>
      </c>
      <c r="F15" s="75"/>
      <c r="G15" s="7">
        <v>0.47</v>
      </c>
      <c r="H15" s="75"/>
      <c r="I15" s="75"/>
    </row>
    <row r="16" spans="1:9">
      <c r="A16" s="76">
        <v>6</v>
      </c>
      <c r="B16" s="76">
        <v>0.5</v>
      </c>
      <c r="C16" s="76">
        <v>6</v>
      </c>
      <c r="D16" s="77">
        <v>112</v>
      </c>
      <c r="E16" s="7">
        <v>5.0999999999999997E-2</v>
      </c>
      <c r="F16" s="75">
        <f t="shared" ref="F16" si="12">SUM(E16:E17)/2</f>
        <v>0.1235</v>
      </c>
      <c r="G16" s="7">
        <v>0.35</v>
      </c>
      <c r="H16" s="75">
        <f t="shared" ref="H16" si="13">SUM(G16:G17)/2</f>
        <v>0.35</v>
      </c>
      <c r="I16" s="75">
        <f t="shared" ref="I16" si="14">(F16/H16)*D16</f>
        <v>39.520000000000003</v>
      </c>
    </row>
    <row r="17" spans="1:9">
      <c r="A17" s="76"/>
      <c r="B17" s="76"/>
      <c r="C17" s="76"/>
      <c r="D17" s="78"/>
      <c r="E17" s="7">
        <v>0.19600000000000001</v>
      </c>
      <c r="F17" s="75"/>
      <c r="G17" s="7">
        <v>0.35</v>
      </c>
      <c r="H17" s="75"/>
      <c r="I17" s="75"/>
    </row>
    <row r="18" spans="1:9">
      <c r="A18" s="76">
        <v>7</v>
      </c>
      <c r="B18" s="76">
        <v>0.5</v>
      </c>
      <c r="C18" s="76">
        <v>8</v>
      </c>
      <c r="D18" s="77">
        <v>200</v>
      </c>
      <c r="E18" s="7">
        <v>0.11799999999999999</v>
      </c>
      <c r="F18" s="75">
        <f t="shared" ref="F18" si="15">SUM(E18:E19)/2</f>
        <v>0.11499999999999999</v>
      </c>
      <c r="G18" s="7">
        <v>0.33</v>
      </c>
      <c r="H18" s="75">
        <f t="shared" ref="H18" si="16">SUM(G18:G19)/2</f>
        <v>0.35</v>
      </c>
      <c r="I18" s="75">
        <f t="shared" ref="I18" si="17">(F18/H18)*D18</f>
        <v>65.714285714285708</v>
      </c>
    </row>
    <row r="19" spans="1:9">
      <c r="A19" s="76"/>
      <c r="B19" s="76"/>
      <c r="C19" s="76"/>
      <c r="D19" s="78"/>
      <c r="E19" s="7">
        <v>0.112</v>
      </c>
      <c r="F19" s="75"/>
      <c r="G19" s="7">
        <v>0.37</v>
      </c>
      <c r="H19" s="75"/>
      <c r="I19" s="75"/>
    </row>
    <row r="20" spans="1:9">
      <c r="A20" s="76">
        <v>8</v>
      </c>
      <c r="B20" s="76">
        <v>0.5</v>
      </c>
      <c r="C20" s="76">
        <v>10</v>
      </c>
      <c r="D20" s="77">
        <v>314</v>
      </c>
      <c r="E20" s="7">
        <v>9.9000000000000005E-2</v>
      </c>
      <c r="F20" s="75">
        <f t="shared" ref="F20" si="18">SUM(E20:E21)/2</f>
        <v>7.6999999999999999E-2</v>
      </c>
      <c r="G20" s="7">
        <v>0.28000000000000003</v>
      </c>
      <c r="H20" s="75">
        <f t="shared" ref="H20" si="19">SUM(G20:G21)/2</f>
        <v>0.27500000000000002</v>
      </c>
      <c r="I20" s="75">
        <f t="shared" ref="I20" si="20">(F20/H20)*D20</f>
        <v>87.919999999999987</v>
      </c>
    </row>
    <row r="21" spans="1:9">
      <c r="A21" s="76"/>
      <c r="B21" s="76"/>
      <c r="C21" s="76"/>
      <c r="D21" s="78"/>
      <c r="E21" s="7">
        <v>5.5E-2</v>
      </c>
      <c r="F21" s="75"/>
      <c r="G21" s="7">
        <v>0.27</v>
      </c>
      <c r="H21" s="75"/>
      <c r="I21" s="75"/>
    </row>
    <row r="22" spans="1:9">
      <c r="A22" s="76">
        <v>9</v>
      </c>
      <c r="B22" s="76">
        <v>0.5</v>
      </c>
      <c r="C22" s="76">
        <v>12</v>
      </c>
      <c r="D22" s="77">
        <v>451</v>
      </c>
      <c r="E22" s="7">
        <v>9.0999999999999998E-2</v>
      </c>
      <c r="F22" s="75">
        <f t="shared" ref="F22" si="21">SUM(E22:E23)/2</f>
        <v>8.3499999999999991E-2</v>
      </c>
      <c r="G22" s="7">
        <v>0.45</v>
      </c>
      <c r="H22" s="75">
        <f t="shared" ref="H22" si="22">SUM(G22:G23)/2</f>
        <v>0.45</v>
      </c>
      <c r="I22" s="75">
        <f t="shared" ref="I22" si="23">(F22/H22)*D22</f>
        <v>83.685555555555538</v>
      </c>
    </row>
    <row r="23" spans="1:9">
      <c r="A23" s="76"/>
      <c r="B23" s="76"/>
      <c r="C23" s="76"/>
      <c r="D23" s="78"/>
      <c r="E23" s="7">
        <v>7.5999999999999998E-2</v>
      </c>
      <c r="F23" s="75"/>
      <c r="G23" s="7">
        <v>0.45</v>
      </c>
      <c r="H23" s="75"/>
      <c r="I23" s="75"/>
    </row>
    <row r="24" spans="1:9">
      <c r="A24" s="76">
        <v>10</v>
      </c>
      <c r="B24" s="76">
        <v>0.5</v>
      </c>
      <c r="C24" s="76">
        <v>15</v>
      </c>
      <c r="D24" s="77">
        <v>702</v>
      </c>
      <c r="E24" s="7">
        <v>8.4000000000000005E-2</v>
      </c>
      <c r="F24" s="75">
        <f t="shared" ref="F24" si="24">SUM(E24:E25)/2</f>
        <v>8.3500000000000005E-2</v>
      </c>
      <c r="G24" s="7">
        <v>0.72</v>
      </c>
      <c r="H24" s="75">
        <f t="shared" ref="H24" si="25">SUM(G24:G25)/2</f>
        <v>0.73</v>
      </c>
      <c r="I24" s="75">
        <f t="shared" ref="I24" si="26">(F24/H24)*D24</f>
        <v>80.297260273972611</v>
      </c>
    </row>
    <row r="25" spans="1:9">
      <c r="A25" s="76"/>
      <c r="B25" s="76"/>
      <c r="C25" s="76"/>
      <c r="D25" s="78"/>
      <c r="E25" s="7">
        <v>8.3000000000000004E-2</v>
      </c>
      <c r="F25" s="75"/>
      <c r="G25" s="7">
        <v>0.74</v>
      </c>
      <c r="H25" s="75"/>
      <c r="I25" s="75"/>
    </row>
    <row r="26" spans="1:9">
      <c r="A26" s="76">
        <v>11</v>
      </c>
      <c r="B26" s="76">
        <v>0.5</v>
      </c>
      <c r="C26" s="76">
        <v>20</v>
      </c>
      <c r="D26" s="77">
        <v>1260</v>
      </c>
      <c r="E26" s="7">
        <v>5.8000000000000003E-2</v>
      </c>
      <c r="F26" s="75">
        <f t="shared" ref="F26" si="27">SUM(E26:E27)/2</f>
        <v>4.9000000000000002E-2</v>
      </c>
      <c r="G26" s="7">
        <v>0.86</v>
      </c>
      <c r="H26" s="75">
        <f t="shared" ref="H26" si="28">SUM(G26:G27)/2</f>
        <v>0.86</v>
      </c>
      <c r="I26" s="75">
        <f t="shared" ref="I26" si="29">(F26/H26)*D26</f>
        <v>71.79069767441861</v>
      </c>
    </row>
    <row r="27" spans="1:9">
      <c r="A27" s="76"/>
      <c r="B27" s="76"/>
      <c r="C27" s="76"/>
      <c r="D27" s="78"/>
      <c r="E27" s="7">
        <v>0.04</v>
      </c>
      <c r="F27" s="75"/>
      <c r="G27" s="7">
        <v>0.86</v>
      </c>
      <c r="H27" s="75"/>
      <c r="I27" s="75"/>
    </row>
    <row r="28" spans="1:9">
      <c r="A28" s="76">
        <v>12</v>
      </c>
      <c r="B28" s="76">
        <v>0.5</v>
      </c>
      <c r="C28" s="76">
        <v>25</v>
      </c>
      <c r="D28" s="77">
        <v>1960</v>
      </c>
      <c r="E28" s="7">
        <v>5.1999999999999998E-2</v>
      </c>
      <c r="F28" s="75">
        <f t="shared" ref="F28" si="30">SUM(E28:E29)/2</f>
        <v>4.8000000000000001E-2</v>
      </c>
      <c r="G28" s="7">
        <v>0.78</v>
      </c>
      <c r="H28" s="75">
        <f t="shared" ref="H28" si="31">SUM(G28:G29)/2</f>
        <v>0.82000000000000006</v>
      </c>
      <c r="I28" s="75">
        <f t="shared" ref="I28" si="32">(F28/H28)*D28</f>
        <v>114.73170731707316</v>
      </c>
    </row>
    <row r="29" spans="1:9">
      <c r="A29" s="76"/>
      <c r="B29" s="76"/>
      <c r="C29" s="76"/>
      <c r="D29" s="78"/>
      <c r="E29" s="7">
        <v>4.3999999999999997E-2</v>
      </c>
      <c r="F29" s="75"/>
      <c r="G29" s="7">
        <v>0.86</v>
      </c>
      <c r="H29" s="75"/>
      <c r="I29" s="75"/>
    </row>
    <row r="30" spans="1:9">
      <c r="A30" s="76">
        <v>13</v>
      </c>
      <c r="B30" s="76">
        <v>0.5</v>
      </c>
      <c r="C30" s="76">
        <v>30</v>
      </c>
      <c r="D30" s="77">
        <v>2830</v>
      </c>
      <c r="E30" s="7">
        <v>3.5000000000000003E-2</v>
      </c>
      <c r="F30" s="75">
        <f t="shared" ref="F30" si="33">SUM(E30:E31)/2</f>
        <v>2.7500000000000004E-2</v>
      </c>
      <c r="G30" s="7">
        <v>1.05</v>
      </c>
      <c r="H30" s="75">
        <f t="shared" ref="H30" si="34">SUM(G30:G31)/2</f>
        <v>1.03</v>
      </c>
      <c r="I30" s="75">
        <f t="shared" ref="I30" si="35">(F30/H30)*D30</f>
        <v>75.55825242718447</v>
      </c>
    </row>
    <row r="31" spans="1:9">
      <c r="A31" s="76"/>
      <c r="B31" s="76"/>
      <c r="C31" s="76"/>
      <c r="D31" s="78"/>
      <c r="E31" s="7">
        <v>0.02</v>
      </c>
      <c r="F31" s="75"/>
      <c r="G31" s="7">
        <v>1.01</v>
      </c>
      <c r="H31" s="75"/>
      <c r="I31" s="75"/>
    </row>
    <row r="32" spans="1:9">
      <c r="A32" s="76">
        <v>14</v>
      </c>
      <c r="B32" s="76">
        <v>0.5</v>
      </c>
      <c r="C32" s="76">
        <v>40</v>
      </c>
      <c r="D32" s="77">
        <v>5020</v>
      </c>
      <c r="E32" s="7">
        <v>4.3999999999999997E-2</v>
      </c>
      <c r="F32" s="75">
        <f t="shared" ref="F32" si="36">SUM(E32:E33)/2</f>
        <v>4.1999999999999996E-2</v>
      </c>
      <c r="G32" s="7">
        <v>2.31</v>
      </c>
      <c r="H32" s="75">
        <f t="shared" ref="H32" si="37">SUM(G32:G33)/2</f>
        <v>2.2450000000000001</v>
      </c>
      <c r="I32" s="75">
        <f t="shared" ref="I32" si="38">(F32/H32)*D32</f>
        <v>93.915367483296194</v>
      </c>
    </row>
    <row r="33" spans="1:9">
      <c r="A33" s="76"/>
      <c r="B33" s="76"/>
      <c r="C33" s="76"/>
      <c r="D33" s="78"/>
      <c r="E33" s="7">
        <v>0.04</v>
      </c>
      <c r="F33" s="75"/>
      <c r="G33" s="7">
        <v>2.1800000000000002</v>
      </c>
      <c r="H33" s="75"/>
      <c r="I33" s="75"/>
    </row>
    <row r="34" spans="1:9">
      <c r="A34" s="76">
        <v>15</v>
      </c>
      <c r="B34" s="76">
        <v>0.5</v>
      </c>
      <c r="C34" s="76">
        <v>50</v>
      </c>
      <c r="D34" s="77">
        <v>7850</v>
      </c>
      <c r="E34" s="7">
        <v>3.7999999999999999E-2</v>
      </c>
      <c r="F34" s="75">
        <f t="shared" ref="F34" si="39">SUM(E34:E35)/2</f>
        <v>4.3999999999999997E-2</v>
      </c>
      <c r="G34" s="7">
        <v>1.3</v>
      </c>
      <c r="H34" s="75">
        <f t="shared" ref="H34" si="40">SUM(G34:G35)/2</f>
        <v>1.31</v>
      </c>
      <c r="I34" s="75">
        <f t="shared" ref="I34" si="41">(F34/H34)*D34</f>
        <v>263.66412213740455</v>
      </c>
    </row>
    <row r="35" spans="1:9">
      <c r="A35" s="76"/>
      <c r="B35" s="76"/>
      <c r="C35" s="76"/>
      <c r="D35" s="78"/>
      <c r="E35" s="7">
        <v>0.05</v>
      </c>
      <c r="F35" s="75"/>
      <c r="G35" s="7">
        <v>1.32</v>
      </c>
      <c r="H35" s="75"/>
      <c r="I35" s="75"/>
    </row>
  </sheetData>
  <mergeCells count="110">
    <mergeCell ref="G1:H1"/>
    <mergeCell ref="C2:D2"/>
    <mergeCell ref="C3:D3"/>
    <mergeCell ref="I34:I35"/>
    <mergeCell ref="A34:A35"/>
    <mergeCell ref="B34:B35"/>
    <mergeCell ref="C34:C35"/>
    <mergeCell ref="D34:D35"/>
    <mergeCell ref="F34:F35"/>
    <mergeCell ref="H34:H35"/>
    <mergeCell ref="I30:I31"/>
    <mergeCell ref="A32:A33"/>
    <mergeCell ref="B32:B33"/>
    <mergeCell ref="C32:C33"/>
    <mergeCell ref="D32:D33"/>
    <mergeCell ref="F32:F33"/>
    <mergeCell ref="H32:H33"/>
    <mergeCell ref="I32:I33"/>
    <mergeCell ref="A30:A31"/>
    <mergeCell ref="B30:B31"/>
    <mergeCell ref="C30:C31"/>
    <mergeCell ref="D30:D31"/>
    <mergeCell ref="F30:F31"/>
    <mergeCell ref="H30:H31"/>
    <mergeCell ref="I26:I27"/>
    <mergeCell ref="A28:A29"/>
    <mergeCell ref="B28:B29"/>
    <mergeCell ref="C28:C29"/>
    <mergeCell ref="D28:D29"/>
    <mergeCell ref="F28:F29"/>
    <mergeCell ref="H28:H29"/>
    <mergeCell ref="I28:I29"/>
    <mergeCell ref="A26:A27"/>
    <mergeCell ref="B26:B27"/>
    <mergeCell ref="C26:C27"/>
    <mergeCell ref="D26:D27"/>
    <mergeCell ref="F26:F27"/>
    <mergeCell ref="H26:H27"/>
    <mergeCell ref="I22:I23"/>
    <mergeCell ref="A24:A25"/>
    <mergeCell ref="B24:B25"/>
    <mergeCell ref="C24:C25"/>
    <mergeCell ref="D24:D25"/>
    <mergeCell ref="F24:F25"/>
    <mergeCell ref="H24:H25"/>
    <mergeCell ref="I24:I25"/>
    <mergeCell ref="A22:A23"/>
    <mergeCell ref="B22:B23"/>
    <mergeCell ref="C22:C23"/>
    <mergeCell ref="D22:D23"/>
    <mergeCell ref="F22:F23"/>
    <mergeCell ref="H22:H23"/>
    <mergeCell ref="I18:I19"/>
    <mergeCell ref="A20:A21"/>
    <mergeCell ref="B20:B21"/>
    <mergeCell ref="C20:C21"/>
    <mergeCell ref="D20:D21"/>
    <mergeCell ref="F20:F21"/>
    <mergeCell ref="H20:H21"/>
    <mergeCell ref="I20:I21"/>
    <mergeCell ref="A18:A19"/>
    <mergeCell ref="B18:B19"/>
    <mergeCell ref="C18:C19"/>
    <mergeCell ref="D18:D19"/>
    <mergeCell ref="F18:F19"/>
    <mergeCell ref="H18:H19"/>
    <mergeCell ref="I14:I15"/>
    <mergeCell ref="A16:A17"/>
    <mergeCell ref="B16:B17"/>
    <mergeCell ref="C16:C17"/>
    <mergeCell ref="D16:D17"/>
    <mergeCell ref="F16:F17"/>
    <mergeCell ref="H16:H17"/>
    <mergeCell ref="I16:I17"/>
    <mergeCell ref="A14:A15"/>
    <mergeCell ref="B14:B15"/>
    <mergeCell ref="C14:C15"/>
    <mergeCell ref="D14:D15"/>
    <mergeCell ref="F14:F15"/>
    <mergeCell ref="H14:H15"/>
    <mergeCell ref="I10:I11"/>
    <mergeCell ref="A12:A13"/>
    <mergeCell ref="B12:B13"/>
    <mergeCell ref="C12:C13"/>
    <mergeCell ref="D12:D13"/>
    <mergeCell ref="F12:F13"/>
    <mergeCell ref="H12:H13"/>
    <mergeCell ref="I12:I13"/>
    <mergeCell ref="A10:A11"/>
    <mergeCell ref="B10:B11"/>
    <mergeCell ref="C10:C11"/>
    <mergeCell ref="D10:D11"/>
    <mergeCell ref="F10:F11"/>
    <mergeCell ref="H10:H11"/>
    <mergeCell ref="I6:I7"/>
    <mergeCell ref="A8:A9"/>
    <mergeCell ref="B8:B9"/>
    <mergeCell ref="C8:C9"/>
    <mergeCell ref="D8:D9"/>
    <mergeCell ref="F8:F9"/>
    <mergeCell ref="H8:H9"/>
    <mergeCell ref="I8:I9"/>
    <mergeCell ref="E5:F5"/>
    <mergeCell ref="G5:H5"/>
    <mergeCell ref="A6:A7"/>
    <mergeCell ref="B6:B7"/>
    <mergeCell ref="C6:C7"/>
    <mergeCell ref="D6:D7"/>
    <mergeCell ref="F6:F7"/>
    <mergeCell ref="H6:H7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3" workbookViewId="0">
      <selection activeCell="L12" sqref="L12"/>
    </sheetView>
  </sheetViews>
  <sheetFormatPr baseColWidth="10" defaultColWidth="8.83203125" defaultRowHeight="14" x14ac:dyDescent="0"/>
  <cols>
    <col min="1" max="1" width="7.33203125" customWidth="1"/>
    <col min="2" max="2" width="13.1640625" bestFit="1" customWidth="1"/>
    <col min="3" max="3" width="7.6640625" style="9" bestFit="1" customWidth="1"/>
    <col min="5" max="5" width="12.83203125" style="47" bestFit="1" customWidth="1"/>
    <col min="6" max="6" width="11.83203125" bestFit="1" customWidth="1"/>
    <col min="7" max="7" width="9.83203125" customWidth="1"/>
    <col min="8" max="8" width="18.33203125" bestFit="1" customWidth="1"/>
    <col min="9" max="9" width="20.6640625" bestFit="1" customWidth="1"/>
  </cols>
  <sheetData>
    <row r="1" spans="1:9" ht="42">
      <c r="A1" s="19" t="s">
        <v>149</v>
      </c>
      <c r="B1" s="19" t="s">
        <v>73</v>
      </c>
      <c r="C1" s="19" t="s">
        <v>74</v>
      </c>
      <c r="D1" s="19" t="s">
        <v>150</v>
      </c>
      <c r="E1" s="19" t="s">
        <v>75</v>
      </c>
      <c r="F1" s="19" t="s">
        <v>76</v>
      </c>
      <c r="G1" s="19" t="s">
        <v>77</v>
      </c>
      <c r="H1" s="19" t="s">
        <v>151</v>
      </c>
      <c r="I1" s="19" t="s">
        <v>78</v>
      </c>
    </row>
    <row r="2" spans="1:9">
      <c r="A2" s="49">
        <v>23</v>
      </c>
      <c r="B2" s="50" t="s">
        <v>79</v>
      </c>
      <c r="C2" s="49">
        <v>2</v>
      </c>
      <c r="D2" s="51">
        <v>9</v>
      </c>
      <c r="E2" s="50" t="s">
        <v>80</v>
      </c>
      <c r="F2" s="51">
        <v>729</v>
      </c>
      <c r="G2" s="51">
        <v>1</v>
      </c>
      <c r="H2" s="51">
        <f>F2*G2</f>
        <v>729</v>
      </c>
      <c r="I2" s="79">
        <f>H25/D25</f>
        <v>167.76767676767676</v>
      </c>
    </row>
    <row r="3" spans="1:9">
      <c r="A3" s="82">
        <v>19</v>
      </c>
      <c r="B3" s="50" t="s">
        <v>81</v>
      </c>
      <c r="C3" s="82">
        <v>3</v>
      </c>
      <c r="D3" s="51">
        <v>5</v>
      </c>
      <c r="E3" s="83" t="s">
        <v>82</v>
      </c>
      <c r="F3" s="51">
        <v>200</v>
      </c>
      <c r="G3" s="51">
        <v>1</v>
      </c>
      <c r="H3" s="51">
        <f t="shared" ref="H3:H24" si="0">F3*G3</f>
        <v>200</v>
      </c>
      <c r="I3" s="80"/>
    </row>
    <row r="4" spans="1:9">
      <c r="A4" s="82"/>
      <c r="B4" s="50" t="s">
        <v>83</v>
      </c>
      <c r="C4" s="82"/>
      <c r="D4" s="51">
        <v>5</v>
      </c>
      <c r="E4" s="83"/>
      <c r="F4" s="51">
        <v>400</v>
      </c>
      <c r="G4" s="51">
        <v>2</v>
      </c>
      <c r="H4" s="51">
        <f t="shared" si="0"/>
        <v>800</v>
      </c>
      <c r="I4" s="80"/>
    </row>
    <row r="5" spans="1:9">
      <c r="A5" s="82"/>
      <c r="B5" s="50" t="s">
        <v>84</v>
      </c>
      <c r="C5" s="82"/>
      <c r="D5" s="51">
        <v>5</v>
      </c>
      <c r="E5" s="83"/>
      <c r="F5" s="51">
        <v>400</v>
      </c>
      <c r="G5" s="51">
        <v>2</v>
      </c>
      <c r="H5" s="51">
        <f t="shared" si="0"/>
        <v>800</v>
      </c>
      <c r="I5" s="80"/>
    </row>
    <row r="6" spans="1:9">
      <c r="A6" s="82">
        <v>3</v>
      </c>
      <c r="B6" s="50" t="s">
        <v>85</v>
      </c>
      <c r="C6" s="82">
        <v>3</v>
      </c>
      <c r="D6" s="51">
        <v>3</v>
      </c>
      <c r="E6" s="83" t="s">
        <v>86</v>
      </c>
      <c r="F6" s="84">
        <v>700</v>
      </c>
      <c r="G6" s="84">
        <v>2</v>
      </c>
      <c r="H6" s="84">
        <f t="shared" si="0"/>
        <v>1400</v>
      </c>
      <c r="I6" s="80"/>
    </row>
    <row r="7" spans="1:9">
      <c r="A7" s="82"/>
      <c r="B7" s="50"/>
      <c r="C7" s="82"/>
      <c r="D7" s="51">
        <v>3</v>
      </c>
      <c r="E7" s="83"/>
      <c r="F7" s="85"/>
      <c r="G7" s="85"/>
      <c r="H7" s="85"/>
      <c r="I7" s="80"/>
    </row>
    <row r="8" spans="1:9">
      <c r="A8" s="82"/>
      <c r="B8" s="50"/>
      <c r="C8" s="82"/>
      <c r="D8" s="51">
        <v>3</v>
      </c>
      <c r="E8" s="83"/>
      <c r="F8" s="86"/>
      <c r="G8" s="86"/>
      <c r="H8" s="86"/>
      <c r="I8" s="80"/>
    </row>
    <row r="9" spans="1:9">
      <c r="A9" s="82">
        <v>4</v>
      </c>
      <c r="B9" s="50" t="s">
        <v>87</v>
      </c>
      <c r="C9" s="49">
        <v>4</v>
      </c>
      <c r="D9" s="51">
        <v>3</v>
      </c>
      <c r="E9" s="83" t="s">
        <v>80</v>
      </c>
      <c r="F9" s="51">
        <v>350</v>
      </c>
      <c r="G9" s="51">
        <v>1</v>
      </c>
      <c r="H9" s="51">
        <f t="shared" si="0"/>
        <v>350</v>
      </c>
      <c r="I9" s="80"/>
    </row>
    <row r="10" spans="1:9">
      <c r="A10" s="82"/>
      <c r="B10" s="50"/>
      <c r="C10" s="82"/>
      <c r="D10" s="51">
        <v>3</v>
      </c>
      <c r="E10" s="83"/>
      <c r="F10" s="51">
        <v>350</v>
      </c>
      <c r="G10" s="51">
        <v>1</v>
      </c>
      <c r="H10" s="51">
        <f t="shared" si="0"/>
        <v>350</v>
      </c>
      <c r="I10" s="80"/>
    </row>
    <row r="11" spans="1:9">
      <c r="A11" s="82"/>
      <c r="B11" s="50"/>
      <c r="C11" s="82"/>
      <c r="D11" s="51">
        <v>6</v>
      </c>
      <c r="E11" s="83"/>
      <c r="F11" s="51">
        <v>500</v>
      </c>
      <c r="G11" s="51">
        <v>1</v>
      </c>
      <c r="H11" s="51">
        <f t="shared" si="0"/>
        <v>500</v>
      </c>
      <c r="I11" s="80"/>
    </row>
    <row r="12" spans="1:9">
      <c r="A12" s="82"/>
      <c r="B12" s="50"/>
      <c r="C12" s="82"/>
      <c r="D12" s="51">
        <v>4</v>
      </c>
      <c r="E12" s="83"/>
      <c r="F12" s="51">
        <v>350</v>
      </c>
      <c r="G12" s="51">
        <v>1</v>
      </c>
      <c r="H12" s="51">
        <f t="shared" si="0"/>
        <v>350</v>
      </c>
      <c r="I12" s="80"/>
    </row>
    <row r="13" spans="1:9">
      <c r="A13" s="82">
        <v>18</v>
      </c>
      <c r="B13" s="50" t="s">
        <v>88</v>
      </c>
      <c r="C13" s="82">
        <v>3</v>
      </c>
      <c r="D13" s="51">
        <v>4</v>
      </c>
      <c r="E13" s="83" t="s">
        <v>80</v>
      </c>
      <c r="F13" s="51">
        <v>1000</v>
      </c>
      <c r="G13" s="51">
        <v>1</v>
      </c>
      <c r="H13" s="51">
        <f t="shared" si="0"/>
        <v>1000</v>
      </c>
      <c r="I13" s="80"/>
    </row>
    <row r="14" spans="1:9">
      <c r="A14" s="82"/>
      <c r="B14" s="50" t="s">
        <v>89</v>
      </c>
      <c r="C14" s="82"/>
      <c r="D14" s="51">
        <v>4</v>
      </c>
      <c r="E14" s="83"/>
      <c r="F14" s="51">
        <v>100</v>
      </c>
      <c r="G14" s="51">
        <v>2</v>
      </c>
      <c r="H14" s="51">
        <f t="shared" si="0"/>
        <v>200</v>
      </c>
      <c r="I14" s="80"/>
    </row>
    <row r="15" spans="1:9">
      <c r="A15" s="82"/>
      <c r="B15" s="50" t="s">
        <v>90</v>
      </c>
      <c r="C15" s="82"/>
      <c r="D15" s="51">
        <v>2</v>
      </c>
      <c r="E15" s="83"/>
      <c r="F15" s="51">
        <v>2000</v>
      </c>
      <c r="G15" s="51">
        <v>1</v>
      </c>
      <c r="H15" s="51">
        <f t="shared" si="0"/>
        <v>2000</v>
      </c>
      <c r="I15" s="80"/>
    </row>
    <row r="16" spans="1:9">
      <c r="A16" s="49">
        <v>21</v>
      </c>
      <c r="B16" s="50" t="s">
        <v>91</v>
      </c>
      <c r="C16" s="49">
        <v>1</v>
      </c>
      <c r="D16" s="51">
        <v>4</v>
      </c>
      <c r="E16" s="50" t="s">
        <v>80</v>
      </c>
      <c r="F16" s="51">
        <v>2000</v>
      </c>
      <c r="G16" s="51">
        <v>1</v>
      </c>
      <c r="H16" s="51">
        <f t="shared" si="0"/>
        <v>2000</v>
      </c>
      <c r="I16" s="80"/>
    </row>
    <row r="17" spans="1:9">
      <c r="A17" s="49">
        <v>25</v>
      </c>
      <c r="B17" s="52" t="s">
        <v>92</v>
      </c>
      <c r="C17" s="53">
        <v>1</v>
      </c>
      <c r="D17" s="54">
        <v>3</v>
      </c>
      <c r="E17" s="50" t="s">
        <v>80</v>
      </c>
      <c r="F17" s="54">
        <v>600</v>
      </c>
      <c r="G17" s="54">
        <v>2</v>
      </c>
      <c r="H17" s="51">
        <f t="shared" si="0"/>
        <v>1200</v>
      </c>
      <c r="I17" s="80"/>
    </row>
    <row r="18" spans="1:9">
      <c r="A18" s="49">
        <v>12</v>
      </c>
      <c r="B18" s="52" t="s">
        <v>93</v>
      </c>
      <c r="C18" s="49">
        <v>1</v>
      </c>
      <c r="D18" s="51">
        <v>4</v>
      </c>
      <c r="E18" s="50" t="s">
        <v>80</v>
      </c>
      <c r="F18" s="54">
        <v>550</v>
      </c>
      <c r="G18" s="54">
        <v>1</v>
      </c>
      <c r="H18" s="51">
        <f t="shared" si="0"/>
        <v>550</v>
      </c>
      <c r="I18" s="80"/>
    </row>
    <row r="19" spans="1:9">
      <c r="A19" s="49">
        <v>11</v>
      </c>
      <c r="B19" s="52" t="s">
        <v>94</v>
      </c>
      <c r="C19" s="53">
        <v>1</v>
      </c>
      <c r="D19" s="51">
        <v>3</v>
      </c>
      <c r="E19" s="50" t="s">
        <v>80</v>
      </c>
      <c r="F19" s="54">
        <v>600</v>
      </c>
      <c r="G19" s="54">
        <v>1</v>
      </c>
      <c r="H19" s="51">
        <f t="shared" si="0"/>
        <v>600</v>
      </c>
      <c r="I19" s="80"/>
    </row>
    <row r="20" spans="1:9">
      <c r="A20" s="49">
        <v>5</v>
      </c>
      <c r="B20" s="52" t="s">
        <v>95</v>
      </c>
      <c r="C20" s="53">
        <v>1</v>
      </c>
      <c r="D20" s="51">
        <v>5</v>
      </c>
      <c r="E20" s="50" t="s">
        <v>80</v>
      </c>
      <c r="F20" s="54">
        <v>480</v>
      </c>
      <c r="G20" s="54">
        <v>1</v>
      </c>
      <c r="H20" s="51">
        <f t="shared" si="0"/>
        <v>480</v>
      </c>
      <c r="I20" s="80"/>
    </row>
    <row r="21" spans="1:9">
      <c r="A21" s="49">
        <v>7</v>
      </c>
      <c r="B21" s="52" t="s">
        <v>96</v>
      </c>
      <c r="C21" s="53">
        <v>1</v>
      </c>
      <c r="D21" s="51">
        <v>7</v>
      </c>
      <c r="E21" s="50" t="s">
        <v>80</v>
      </c>
      <c r="F21" s="54">
        <v>500</v>
      </c>
      <c r="G21" s="54">
        <v>3</v>
      </c>
      <c r="H21" s="51">
        <f t="shared" si="0"/>
        <v>1500</v>
      </c>
      <c r="I21" s="80"/>
    </row>
    <row r="22" spans="1:9">
      <c r="A22" s="87">
        <v>20</v>
      </c>
      <c r="B22" s="52" t="s">
        <v>97</v>
      </c>
      <c r="C22" s="87">
        <v>3</v>
      </c>
      <c r="D22" s="54">
        <v>4</v>
      </c>
      <c r="E22" s="88" t="s">
        <v>80</v>
      </c>
      <c r="F22" s="54">
        <v>300</v>
      </c>
      <c r="G22" s="54">
        <v>2</v>
      </c>
      <c r="H22" s="51">
        <f t="shared" si="0"/>
        <v>600</v>
      </c>
      <c r="I22" s="80"/>
    </row>
    <row r="23" spans="1:9">
      <c r="A23" s="87"/>
      <c r="B23" s="52" t="s">
        <v>98</v>
      </c>
      <c r="C23" s="87"/>
      <c r="D23" s="54">
        <v>4</v>
      </c>
      <c r="E23" s="88"/>
      <c r="F23" s="54">
        <v>200</v>
      </c>
      <c r="G23" s="54">
        <v>2</v>
      </c>
      <c r="H23" s="51">
        <f t="shared" si="0"/>
        <v>400</v>
      </c>
      <c r="I23" s="80"/>
    </row>
    <row r="24" spans="1:9">
      <c r="A24" s="87"/>
      <c r="B24" s="52" t="s">
        <v>99</v>
      </c>
      <c r="C24" s="87"/>
      <c r="D24" s="54">
        <v>6</v>
      </c>
      <c r="E24" s="88"/>
      <c r="F24" s="54">
        <v>300</v>
      </c>
      <c r="G24" s="54">
        <v>2</v>
      </c>
      <c r="H24" s="51">
        <f t="shared" si="0"/>
        <v>600</v>
      </c>
      <c r="I24" s="81"/>
    </row>
    <row r="25" spans="1:9">
      <c r="A25" s="87" t="s">
        <v>152</v>
      </c>
      <c r="B25" s="87"/>
      <c r="C25" s="87"/>
      <c r="D25" s="55">
        <f>SUM(D2:D24)</f>
        <v>99</v>
      </c>
      <c r="E25" s="89"/>
      <c r="F25" s="90"/>
      <c r="G25" s="91"/>
      <c r="H25" s="53">
        <f>SUM(H2:H24)</f>
        <v>16609</v>
      </c>
      <c r="I25" s="48"/>
    </row>
  </sheetData>
  <mergeCells count="21">
    <mergeCell ref="A25:C25"/>
    <mergeCell ref="A9:A12"/>
    <mergeCell ref="E9:E12"/>
    <mergeCell ref="C10:C12"/>
    <mergeCell ref="A13:A15"/>
    <mergeCell ref="C13:C15"/>
    <mergeCell ref="E13:E15"/>
    <mergeCell ref="E25:G25"/>
    <mergeCell ref="I2:I24"/>
    <mergeCell ref="A3:A5"/>
    <mergeCell ref="C3:C5"/>
    <mergeCell ref="E3:E5"/>
    <mergeCell ref="A6:A8"/>
    <mergeCell ref="C6:C8"/>
    <mergeCell ref="E6:E8"/>
    <mergeCell ref="F6:F8"/>
    <mergeCell ref="G6:G8"/>
    <mergeCell ref="H6:H8"/>
    <mergeCell ref="A22:A24"/>
    <mergeCell ref="C22:C24"/>
    <mergeCell ref="E22:E2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P19" sqref="P19"/>
    </sheetView>
  </sheetViews>
  <sheetFormatPr baseColWidth="10" defaultColWidth="8.83203125" defaultRowHeight="14" x14ac:dyDescent="0"/>
  <cols>
    <col min="2" max="2" width="12" customWidth="1"/>
  </cols>
  <sheetData>
    <row r="1" spans="1:11" s="18" customFormat="1" ht="15" customHeight="1">
      <c r="A1" s="65" t="s">
        <v>153</v>
      </c>
      <c r="B1" s="65" t="s">
        <v>7</v>
      </c>
      <c r="C1" s="65" t="s">
        <v>9</v>
      </c>
      <c r="D1" s="65"/>
      <c r="E1" s="65"/>
      <c r="F1" s="65" t="s">
        <v>154</v>
      </c>
      <c r="G1" s="65" t="s">
        <v>128</v>
      </c>
      <c r="H1" s="65" t="s">
        <v>12</v>
      </c>
      <c r="I1" s="65" t="s">
        <v>127</v>
      </c>
      <c r="J1" s="65" t="s">
        <v>130</v>
      </c>
      <c r="K1" s="65" t="s">
        <v>131</v>
      </c>
    </row>
    <row r="2" spans="1:11" s="18" customFormat="1">
      <c r="A2" s="65"/>
      <c r="B2" s="65"/>
      <c r="C2" s="19" t="s">
        <v>8</v>
      </c>
      <c r="D2" s="19" t="s">
        <v>10</v>
      </c>
      <c r="E2" s="19" t="s">
        <v>11</v>
      </c>
      <c r="F2" s="65"/>
      <c r="G2" s="65"/>
      <c r="H2" s="65"/>
      <c r="I2" s="65"/>
      <c r="J2" s="65"/>
      <c r="K2" s="65"/>
    </row>
    <row r="3" spans="1:11">
      <c r="A3" s="56">
        <v>1</v>
      </c>
      <c r="B3" s="56">
        <v>7.35</v>
      </c>
      <c r="C3" s="10">
        <v>380214</v>
      </c>
      <c r="D3" s="10">
        <v>9200171</v>
      </c>
      <c r="E3" s="10">
        <v>1972</v>
      </c>
      <c r="F3" s="4">
        <v>2.13</v>
      </c>
      <c r="G3" s="4">
        <v>17</v>
      </c>
      <c r="H3" s="4">
        <v>6.2</v>
      </c>
      <c r="I3" s="4">
        <v>493</v>
      </c>
      <c r="J3" s="4">
        <v>342</v>
      </c>
      <c r="K3" s="4">
        <v>289</v>
      </c>
    </row>
    <row r="4" spans="1:11">
      <c r="A4" s="56">
        <v>2</v>
      </c>
      <c r="B4" s="56">
        <v>7.59</v>
      </c>
      <c r="C4" s="10">
        <v>380226</v>
      </c>
      <c r="D4" s="10">
        <v>9200138</v>
      </c>
      <c r="E4" s="10">
        <v>1976</v>
      </c>
      <c r="F4" s="4">
        <v>1.29</v>
      </c>
      <c r="G4" s="4">
        <v>17</v>
      </c>
      <c r="H4" s="4">
        <v>7.45</v>
      </c>
      <c r="I4" s="4">
        <v>554</v>
      </c>
      <c r="J4" s="4">
        <v>393</v>
      </c>
      <c r="K4" s="4">
        <v>333</v>
      </c>
    </row>
    <row r="5" spans="1:11">
      <c r="A5" s="56">
        <v>3</v>
      </c>
      <c r="B5" s="56">
        <v>7.35</v>
      </c>
      <c r="C5" s="10">
        <v>380297</v>
      </c>
      <c r="D5" s="10">
        <v>9200462</v>
      </c>
      <c r="E5" s="10">
        <v>1969</v>
      </c>
      <c r="F5" s="4">
        <v>1.89</v>
      </c>
      <c r="G5" s="4">
        <v>17.5</v>
      </c>
      <c r="H5" s="4">
        <v>6.13</v>
      </c>
      <c r="I5" s="4">
        <v>452</v>
      </c>
      <c r="J5" s="4">
        <v>32.299999999999997</v>
      </c>
      <c r="K5" s="4">
        <v>271</v>
      </c>
    </row>
    <row r="6" spans="1:11">
      <c r="A6" s="56">
        <v>4</v>
      </c>
      <c r="B6" s="56">
        <v>7.54</v>
      </c>
      <c r="C6" s="10">
        <v>380257</v>
      </c>
      <c r="D6" s="10">
        <v>9200136</v>
      </c>
      <c r="E6" s="10">
        <v>1976</v>
      </c>
      <c r="F6" s="4">
        <v>0.33</v>
      </c>
      <c r="G6" s="4">
        <v>16.600000000000001</v>
      </c>
      <c r="H6" s="4">
        <v>7.34</v>
      </c>
      <c r="I6" s="4">
        <v>873</v>
      </c>
      <c r="J6" s="4">
        <v>612</v>
      </c>
      <c r="K6" s="4">
        <v>530</v>
      </c>
    </row>
    <row r="7" spans="1:11">
      <c r="A7" s="56">
        <v>5</v>
      </c>
      <c r="B7" s="56">
        <v>8.25</v>
      </c>
      <c r="C7" s="10">
        <v>380272</v>
      </c>
      <c r="D7" s="10">
        <v>9200061</v>
      </c>
      <c r="E7" s="10">
        <v>1990</v>
      </c>
      <c r="F7" s="4">
        <v>0.11</v>
      </c>
      <c r="G7" s="4">
        <v>20.2</v>
      </c>
      <c r="H7" s="4">
        <v>8.1</v>
      </c>
      <c r="I7" s="4">
        <v>551</v>
      </c>
      <c r="J7" s="4">
        <v>398</v>
      </c>
      <c r="K7" s="4">
        <v>333</v>
      </c>
    </row>
    <row r="11" spans="1:11">
      <c r="E11" t="s">
        <v>13</v>
      </c>
    </row>
  </sheetData>
  <mergeCells count="9">
    <mergeCell ref="I1:I2"/>
    <mergeCell ref="J1:J2"/>
    <mergeCell ref="K1:K2"/>
    <mergeCell ref="A1:A2"/>
    <mergeCell ref="B1:B2"/>
    <mergeCell ref="C1:E1"/>
    <mergeCell ref="F1:F2"/>
    <mergeCell ref="G1:G2"/>
    <mergeCell ref="H1:H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K31" sqref="K31"/>
    </sheetView>
  </sheetViews>
  <sheetFormatPr baseColWidth="10" defaultRowHeight="14" x14ac:dyDescent="0"/>
  <sheetData>
    <row r="1" spans="1:3">
      <c r="A1" s="57" t="s">
        <v>8</v>
      </c>
      <c r="B1" s="57" t="s">
        <v>10</v>
      </c>
      <c r="C1" t="s">
        <v>125</v>
      </c>
    </row>
    <row r="2" spans="1:3">
      <c r="A2" s="14">
        <v>380312</v>
      </c>
      <c r="B2" s="14">
        <v>9200168</v>
      </c>
      <c r="C2">
        <v>2091.12</v>
      </c>
    </row>
    <row r="3" spans="1:3">
      <c r="A3" s="14">
        <v>380305</v>
      </c>
      <c r="B3" s="14">
        <v>9200140</v>
      </c>
      <c r="C3">
        <v>2095</v>
      </c>
    </row>
    <row r="4" spans="1:3">
      <c r="A4" s="14">
        <v>380273</v>
      </c>
      <c r="B4" s="14">
        <v>9200106</v>
      </c>
      <c r="C4">
        <v>2096.6999999999998</v>
      </c>
    </row>
    <row r="5" spans="1:3">
      <c r="A5" s="14">
        <v>380273</v>
      </c>
      <c r="B5" s="14">
        <v>9200149</v>
      </c>
      <c r="C5">
        <v>2089.19</v>
      </c>
    </row>
    <row r="6" spans="1:3">
      <c r="A6" s="14">
        <v>380346</v>
      </c>
      <c r="B6" s="14">
        <v>9200126</v>
      </c>
      <c r="C6">
        <v>2095.85</v>
      </c>
    </row>
    <row r="7" spans="1:3">
      <c r="A7" s="14">
        <v>380322</v>
      </c>
      <c r="B7" s="14">
        <v>9200097</v>
      </c>
      <c r="C7">
        <v>2092.7999999999997</v>
      </c>
    </row>
    <row r="8" spans="1:3">
      <c r="A8" s="14">
        <v>380307</v>
      </c>
      <c r="B8" s="14">
        <v>9200085</v>
      </c>
      <c r="C8">
        <v>2091.7000000000003</v>
      </c>
    </row>
    <row r="9" spans="1:3">
      <c r="A9" s="14">
        <v>380316</v>
      </c>
      <c r="B9" s="14">
        <v>9200070</v>
      </c>
      <c r="C9">
        <v>2091.75</v>
      </c>
    </row>
    <row r="10" spans="1:3">
      <c r="A10" s="14">
        <v>380353</v>
      </c>
      <c r="B10" s="14">
        <v>9200070</v>
      </c>
      <c r="C10">
        <v>2094.9</v>
      </c>
    </row>
    <row r="11" spans="1:3">
      <c r="A11" s="14">
        <v>380355</v>
      </c>
      <c r="B11" s="14">
        <v>9200035</v>
      </c>
      <c r="C11">
        <v>2095.7000000000003</v>
      </c>
    </row>
    <row r="12" spans="1:3">
      <c r="A12" s="14">
        <v>380378</v>
      </c>
      <c r="B12" s="14">
        <v>9199993</v>
      </c>
      <c r="C12">
        <v>2095.5499999999997</v>
      </c>
    </row>
    <row r="13" spans="1:3">
      <c r="A13" s="14">
        <v>380377</v>
      </c>
      <c r="B13" s="14">
        <v>9200044</v>
      </c>
      <c r="C13">
        <v>2103</v>
      </c>
    </row>
    <row r="14" spans="1:3">
      <c r="A14" s="14">
        <v>380423</v>
      </c>
      <c r="B14" s="14">
        <v>9200152</v>
      </c>
      <c r="C14">
        <v>2103.5499999999997</v>
      </c>
    </row>
    <row r="15" spans="1:3">
      <c r="A15" s="14">
        <v>380376</v>
      </c>
      <c r="B15" s="14">
        <v>9200157</v>
      </c>
      <c r="C15">
        <v>2089.67</v>
      </c>
    </row>
    <row r="16" spans="1:3">
      <c r="A16" s="14">
        <v>380363</v>
      </c>
      <c r="B16" s="14">
        <v>9200165</v>
      </c>
      <c r="C16">
        <v>2095.4499999999998</v>
      </c>
    </row>
    <row r="17" spans="1:3">
      <c r="A17" s="14">
        <v>380120</v>
      </c>
      <c r="B17" s="14">
        <v>9200341</v>
      </c>
      <c r="C17">
        <v>2109.86</v>
      </c>
    </row>
    <row r="18" spans="1:3">
      <c r="A18" s="14">
        <v>380292</v>
      </c>
      <c r="B18" s="14">
        <v>9200234</v>
      </c>
      <c r="C18">
        <v>2092</v>
      </c>
    </row>
    <row r="19" spans="1:3">
      <c r="A19" s="14">
        <v>380261</v>
      </c>
      <c r="B19" s="14">
        <v>9200233</v>
      </c>
      <c r="C19">
        <v>2099</v>
      </c>
    </row>
    <row r="20" spans="1:3">
      <c r="A20" s="14">
        <v>380267</v>
      </c>
      <c r="B20" s="14">
        <v>9200248</v>
      </c>
      <c r="C20">
        <v>2094.4</v>
      </c>
    </row>
    <row r="21" spans="1:3">
      <c r="A21" s="14">
        <v>380122</v>
      </c>
      <c r="B21" s="14">
        <v>9200338</v>
      </c>
      <c r="C21">
        <v>2107</v>
      </c>
    </row>
    <row r="22" spans="1:3">
      <c r="A22" s="14">
        <v>380148</v>
      </c>
      <c r="B22" s="14">
        <v>9200295</v>
      </c>
      <c r="C22">
        <v>2105.13</v>
      </c>
    </row>
    <row r="23" spans="1:3">
      <c r="A23" s="14">
        <v>380234</v>
      </c>
      <c r="B23" s="14">
        <v>9200261</v>
      </c>
      <c r="C23">
        <v>2091.7000000000003</v>
      </c>
    </row>
    <row r="24" spans="1:3">
      <c r="A24" s="14">
        <v>380279</v>
      </c>
      <c r="B24" s="14">
        <v>9200209</v>
      </c>
      <c r="C24">
        <v>2091.86</v>
      </c>
    </row>
    <row r="25" spans="1:3">
      <c r="A25" s="14">
        <v>380365</v>
      </c>
      <c r="B25" s="14">
        <v>9200189</v>
      </c>
      <c r="C25">
        <v>2097.19</v>
      </c>
    </row>
    <row r="26" spans="1:3">
      <c r="A26" s="14">
        <v>380948</v>
      </c>
      <c r="B26" s="14">
        <v>9199961</v>
      </c>
      <c r="C26">
        <v>2097</v>
      </c>
    </row>
    <row r="27" spans="1:3">
      <c r="A27" s="14">
        <v>380940</v>
      </c>
      <c r="B27" s="14">
        <v>9199851</v>
      </c>
      <c r="C27">
        <v>2097.5</v>
      </c>
    </row>
    <row r="28" spans="1:3">
      <c r="A28" s="14">
        <v>380214</v>
      </c>
      <c r="B28" s="14">
        <v>9200171</v>
      </c>
      <c r="C28">
        <v>2095</v>
      </c>
    </row>
    <row r="29" spans="1:3">
      <c r="A29" s="14">
        <v>380226</v>
      </c>
      <c r="B29" s="14">
        <v>9200138</v>
      </c>
      <c r="C29">
        <v>2075</v>
      </c>
    </row>
    <row r="30" spans="1:3">
      <c r="A30" s="14">
        <v>380297</v>
      </c>
      <c r="B30" s="14">
        <v>9200462</v>
      </c>
      <c r="C30">
        <v>2100</v>
      </c>
    </row>
    <row r="31" spans="1:3">
      <c r="A31" s="14">
        <v>380257</v>
      </c>
      <c r="B31" s="14">
        <v>9200136</v>
      </c>
      <c r="C31">
        <v>2097.5</v>
      </c>
    </row>
    <row r="32" spans="1:3">
      <c r="A32" s="14">
        <v>380272</v>
      </c>
      <c r="B32" s="14">
        <v>9200061</v>
      </c>
      <c r="C32">
        <v>2082.5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C7" sqref="C7"/>
    </sheetView>
  </sheetViews>
  <sheetFormatPr baseColWidth="10" defaultRowHeight="14" x14ac:dyDescent="0"/>
  <cols>
    <col min="3" max="3" width="19" bestFit="1" customWidth="1"/>
  </cols>
  <sheetData>
    <row r="1" spans="1:3">
      <c r="A1" s="11" t="s">
        <v>155</v>
      </c>
      <c r="B1" s="11" t="s">
        <v>156</v>
      </c>
      <c r="C1" t="s">
        <v>157</v>
      </c>
    </row>
    <row r="2" spans="1:3">
      <c r="A2" s="94">
        <v>380312</v>
      </c>
      <c r="B2" s="94">
        <v>9200168</v>
      </c>
      <c r="C2" s="5" t="s">
        <v>162</v>
      </c>
    </row>
    <row r="3" spans="1:3">
      <c r="A3" s="94">
        <v>380305</v>
      </c>
      <c r="B3" s="94">
        <v>9200140</v>
      </c>
      <c r="C3" s="5" t="s">
        <v>162</v>
      </c>
    </row>
    <row r="4" spans="1:3">
      <c r="A4" s="94">
        <v>380273</v>
      </c>
      <c r="B4" s="94">
        <v>9200106</v>
      </c>
      <c r="C4" s="5" t="s">
        <v>162</v>
      </c>
    </row>
    <row r="5" spans="1:3">
      <c r="A5" s="94">
        <v>380273</v>
      </c>
      <c r="B5" s="94">
        <v>9200149</v>
      </c>
      <c r="C5" s="5" t="s">
        <v>162</v>
      </c>
    </row>
    <row r="6" spans="1:3">
      <c r="A6" s="94">
        <v>380346</v>
      </c>
      <c r="B6" s="94">
        <v>9200126</v>
      </c>
      <c r="C6" s="5" t="s">
        <v>162</v>
      </c>
    </row>
    <row r="7" spans="1:3">
      <c r="A7" s="94">
        <v>380322</v>
      </c>
      <c r="B7" s="94">
        <v>9200097</v>
      </c>
      <c r="C7" s="5" t="s">
        <v>162</v>
      </c>
    </row>
    <row r="8" spans="1:3">
      <c r="A8" s="94">
        <v>380307</v>
      </c>
      <c r="B8" s="94">
        <v>9200085</v>
      </c>
      <c r="C8" s="5" t="s">
        <v>162</v>
      </c>
    </row>
    <row r="9" spans="1:3">
      <c r="A9" s="94">
        <v>380316</v>
      </c>
      <c r="B9" s="94">
        <v>9200070</v>
      </c>
      <c r="C9" s="5" t="s">
        <v>162</v>
      </c>
    </row>
    <row r="10" spans="1:3">
      <c r="A10" s="94">
        <v>380353</v>
      </c>
      <c r="B10" s="94">
        <v>9200070</v>
      </c>
      <c r="C10" s="5" t="s">
        <v>162</v>
      </c>
    </row>
    <row r="11" spans="1:3">
      <c r="A11" s="94">
        <v>380355</v>
      </c>
      <c r="B11" s="94">
        <v>9200035</v>
      </c>
      <c r="C11" s="5" t="s">
        <v>162</v>
      </c>
    </row>
    <row r="12" spans="1:3">
      <c r="A12" s="94">
        <v>380378</v>
      </c>
      <c r="B12" s="94">
        <v>9199993</v>
      </c>
      <c r="C12" s="5" t="s">
        <v>162</v>
      </c>
    </row>
    <row r="13" spans="1:3">
      <c r="A13" s="94">
        <v>380377</v>
      </c>
      <c r="B13" s="94">
        <v>9200044</v>
      </c>
      <c r="C13" s="5" t="s">
        <v>162</v>
      </c>
    </row>
    <row r="14" spans="1:3">
      <c r="A14" s="94">
        <v>380423</v>
      </c>
      <c r="B14" s="94">
        <v>9200152</v>
      </c>
      <c r="C14" s="5" t="s">
        <v>162</v>
      </c>
    </row>
    <row r="15" spans="1:3">
      <c r="A15" s="94">
        <v>380376</v>
      </c>
      <c r="B15" s="94">
        <v>9200157</v>
      </c>
      <c r="C15" s="5" t="s">
        <v>162</v>
      </c>
    </row>
    <row r="16" spans="1:3">
      <c r="A16" s="94">
        <v>380363</v>
      </c>
      <c r="B16" s="94">
        <v>9200165</v>
      </c>
      <c r="C16" s="5" t="s">
        <v>162</v>
      </c>
    </row>
    <row r="17" spans="1:3">
      <c r="A17" s="94">
        <v>380120</v>
      </c>
      <c r="B17" s="94">
        <v>9200341</v>
      </c>
      <c r="C17" s="5" t="s">
        <v>162</v>
      </c>
    </row>
    <row r="18" spans="1:3">
      <c r="A18" s="94">
        <v>380292</v>
      </c>
      <c r="B18" s="94">
        <v>9200234</v>
      </c>
      <c r="C18" s="5" t="s">
        <v>162</v>
      </c>
    </row>
    <row r="19" spans="1:3">
      <c r="A19" s="94">
        <v>380261</v>
      </c>
      <c r="B19" s="94">
        <v>9200233</v>
      </c>
      <c r="C19" s="5" t="s">
        <v>162</v>
      </c>
    </row>
    <row r="20" spans="1:3">
      <c r="A20" s="94">
        <v>380267</v>
      </c>
      <c r="B20" s="94">
        <v>9200248</v>
      </c>
      <c r="C20" s="5" t="s">
        <v>162</v>
      </c>
    </row>
    <row r="21" spans="1:3">
      <c r="A21" s="94">
        <v>380122</v>
      </c>
      <c r="B21" s="94">
        <v>9200338</v>
      </c>
      <c r="C21" s="5" t="s">
        <v>162</v>
      </c>
    </row>
    <row r="22" spans="1:3">
      <c r="A22" s="94">
        <v>380234</v>
      </c>
      <c r="B22" s="94">
        <v>9200261</v>
      </c>
      <c r="C22" s="5" t="s">
        <v>162</v>
      </c>
    </row>
    <row r="23" spans="1:3">
      <c r="A23" s="94">
        <v>380279</v>
      </c>
      <c r="B23" s="94">
        <v>9200209</v>
      </c>
      <c r="C23" s="5" t="s">
        <v>162</v>
      </c>
    </row>
    <row r="24" spans="1:3">
      <c r="A24" s="94">
        <v>380365</v>
      </c>
      <c r="B24" s="94">
        <v>9200189</v>
      </c>
      <c r="C24" s="5" t="s">
        <v>162</v>
      </c>
    </row>
    <row r="25" spans="1:3">
      <c r="A25" s="94">
        <v>380214</v>
      </c>
      <c r="B25" s="94">
        <v>9200171</v>
      </c>
      <c r="C25" s="5" t="s">
        <v>120</v>
      </c>
    </row>
    <row r="26" spans="1:3">
      <c r="A26" s="94">
        <v>380226</v>
      </c>
      <c r="B26" s="94">
        <v>9200138</v>
      </c>
      <c r="C26" s="5" t="s">
        <v>121</v>
      </c>
    </row>
    <row r="27" spans="1:3">
      <c r="A27" s="94">
        <v>380297</v>
      </c>
      <c r="B27" s="94">
        <v>9200462</v>
      </c>
      <c r="C27" s="5" t="s">
        <v>122</v>
      </c>
    </row>
    <row r="28" spans="1:3">
      <c r="A28" s="94">
        <v>380257</v>
      </c>
      <c r="B28" s="94">
        <v>9200136</v>
      </c>
      <c r="C28" s="5" t="s">
        <v>123</v>
      </c>
    </row>
    <row r="29" spans="1:3">
      <c r="A29" s="94">
        <v>380272</v>
      </c>
      <c r="B29" s="94">
        <v>9200061</v>
      </c>
      <c r="C29" s="5" t="s">
        <v>124</v>
      </c>
    </row>
    <row r="30" spans="1:3">
      <c r="A30" s="95">
        <v>380964</v>
      </c>
      <c r="B30" s="96">
        <v>9199983</v>
      </c>
      <c r="C30" s="92" t="s">
        <v>158</v>
      </c>
    </row>
    <row r="31" spans="1:3">
      <c r="A31" s="97">
        <v>380956</v>
      </c>
      <c r="B31" s="11">
        <v>9199849</v>
      </c>
      <c r="C31" s="92" t="s">
        <v>159</v>
      </c>
    </row>
    <row r="32" spans="1:3">
      <c r="A32" s="97">
        <v>380964</v>
      </c>
      <c r="B32" s="11">
        <v>9199983</v>
      </c>
      <c r="C32" s="92" t="s">
        <v>160</v>
      </c>
    </row>
    <row r="33" spans="1:3">
      <c r="A33" s="94">
        <v>380148</v>
      </c>
      <c r="B33" s="94">
        <v>9200295</v>
      </c>
      <c r="C33" s="5" t="s">
        <v>161</v>
      </c>
    </row>
    <row r="34" spans="1:3">
      <c r="A34" s="11">
        <v>380120</v>
      </c>
      <c r="B34" s="11">
        <v>9200341</v>
      </c>
      <c r="C34" s="92" t="s">
        <v>163</v>
      </c>
    </row>
    <row r="35" spans="1:3">
      <c r="A35" s="11">
        <v>380135</v>
      </c>
      <c r="B35" s="11">
        <v>9200281</v>
      </c>
      <c r="C35" s="92" t="s">
        <v>163</v>
      </c>
    </row>
    <row r="36" spans="1:3">
      <c r="A36" s="98">
        <v>380292</v>
      </c>
      <c r="B36" s="98">
        <v>9200234</v>
      </c>
      <c r="C36" s="92" t="s">
        <v>164</v>
      </c>
    </row>
    <row r="37" spans="1:3">
      <c r="A37" s="98">
        <v>380282</v>
      </c>
      <c r="B37" s="98">
        <v>9200149</v>
      </c>
      <c r="C37" s="92" t="s">
        <v>164</v>
      </c>
    </row>
    <row r="38" spans="1:3">
      <c r="A38" s="98">
        <v>380365</v>
      </c>
      <c r="B38" s="98">
        <v>9200189</v>
      </c>
      <c r="C38" s="92" t="s">
        <v>165</v>
      </c>
    </row>
    <row r="39" spans="1:3">
      <c r="A39" s="98">
        <v>380282</v>
      </c>
      <c r="B39" s="98">
        <v>9200149</v>
      </c>
      <c r="C39" s="92" t="s">
        <v>165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F30" sqref="F30:G31"/>
    </sheetView>
  </sheetViews>
  <sheetFormatPr baseColWidth="10" defaultColWidth="8.83203125" defaultRowHeight="14" x14ac:dyDescent="0"/>
  <cols>
    <col min="1" max="9" width="8.83203125" style="23"/>
    <col min="10" max="10" width="14.33203125" style="23" customWidth="1"/>
    <col min="11" max="14" width="8.83203125" style="23"/>
    <col min="15" max="15" width="12.1640625" style="23" customWidth="1"/>
    <col min="16" max="16" width="11.83203125" style="23" customWidth="1"/>
    <col min="17" max="17" width="13" style="23" customWidth="1"/>
    <col min="18" max="16384" width="8.83203125" style="23"/>
  </cols>
  <sheetData>
    <row r="1" spans="1:18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18">
      <c r="A2" s="22"/>
      <c r="B2" s="22"/>
      <c r="C2" s="22"/>
      <c r="D2" s="22"/>
      <c r="E2" s="22"/>
      <c r="F2" s="22"/>
      <c r="G2" s="22"/>
      <c r="H2" s="22"/>
      <c r="I2" s="22"/>
    </row>
    <row r="3" spans="1:18">
      <c r="A3" s="23" t="s">
        <v>25</v>
      </c>
      <c r="G3" s="93" t="s">
        <v>138</v>
      </c>
    </row>
    <row r="4" spans="1:18">
      <c r="G4" s="93" t="s">
        <v>36</v>
      </c>
    </row>
    <row r="5" spans="1:18">
      <c r="A5" s="23" t="s">
        <v>28</v>
      </c>
      <c r="G5" s="23" t="s">
        <v>29</v>
      </c>
    </row>
    <row r="6" spans="1:18">
      <c r="A6" s="23" t="s">
        <v>37</v>
      </c>
      <c r="G6" s="23" t="s">
        <v>38</v>
      </c>
    </row>
    <row r="7" spans="1:18">
      <c r="A7" s="23" t="s">
        <v>39</v>
      </c>
      <c r="G7" s="23" t="s">
        <v>40</v>
      </c>
    </row>
    <row r="9" spans="1:18">
      <c r="A9" s="58" t="s">
        <v>14</v>
      </c>
      <c r="B9" s="58" t="s">
        <v>8</v>
      </c>
      <c r="C9" s="58" t="s">
        <v>10</v>
      </c>
      <c r="D9" s="58" t="s">
        <v>15</v>
      </c>
      <c r="E9" s="58" t="s">
        <v>16</v>
      </c>
      <c r="F9" s="61" t="s">
        <v>17</v>
      </c>
      <c r="G9" s="61"/>
      <c r="H9" s="58" t="s">
        <v>18</v>
      </c>
      <c r="I9" s="58" t="s">
        <v>19</v>
      </c>
      <c r="J9" s="58" t="s">
        <v>20</v>
      </c>
      <c r="L9" s="23" t="s">
        <v>137</v>
      </c>
      <c r="O9" s="23" t="s">
        <v>136</v>
      </c>
    </row>
    <row r="10" spans="1:18" ht="42">
      <c r="A10" s="59"/>
      <c r="B10" s="59"/>
      <c r="C10" s="59"/>
      <c r="D10" s="59"/>
      <c r="E10" s="59"/>
      <c r="F10" s="17" t="s">
        <v>21</v>
      </c>
      <c r="G10" s="17" t="s">
        <v>22</v>
      </c>
      <c r="H10" s="59"/>
      <c r="I10" s="59"/>
      <c r="J10" s="59"/>
      <c r="L10" s="23" t="s">
        <v>41</v>
      </c>
      <c r="M10" s="23" t="s">
        <v>135</v>
      </c>
      <c r="O10" s="58" t="s">
        <v>18</v>
      </c>
      <c r="P10" s="33" t="s">
        <v>134</v>
      </c>
      <c r="Q10" s="58" t="s">
        <v>19</v>
      </c>
      <c r="R10" s="37" t="s">
        <v>133</v>
      </c>
    </row>
    <row r="11" spans="1:18">
      <c r="A11" s="17">
        <v>1</v>
      </c>
      <c r="B11" s="17"/>
      <c r="C11" s="17"/>
      <c r="D11" s="17">
        <v>7.71</v>
      </c>
      <c r="E11" s="17">
        <v>-1.4</v>
      </c>
      <c r="F11" s="17"/>
      <c r="G11" s="17"/>
      <c r="H11" s="17">
        <f>D11*M11</f>
        <v>7.7076984862129221</v>
      </c>
      <c r="I11" s="17">
        <f>D11*L11</f>
        <v>-0.18837209355695581</v>
      </c>
      <c r="J11" s="17"/>
      <c r="L11" s="23">
        <f>SIN(RADIANS(E11))</f>
        <v>-2.4432178152653153E-2</v>
      </c>
      <c r="M11" s="23">
        <f>COS(RADIANS(E11))</f>
        <v>0.99970148978118312</v>
      </c>
      <c r="O11" s="59"/>
      <c r="P11" s="34"/>
      <c r="Q11" s="59"/>
    </row>
    <row r="12" spans="1:18">
      <c r="A12" s="17">
        <v>2</v>
      </c>
      <c r="B12" s="17"/>
      <c r="C12" s="17"/>
      <c r="D12" s="17">
        <v>7.16</v>
      </c>
      <c r="E12" s="17">
        <v>-0.6</v>
      </c>
      <c r="F12" s="17"/>
      <c r="G12" s="17"/>
      <c r="H12" s="17">
        <f t="shared" ref="H12:H15" si="0">D12*M12</f>
        <v>7.159607412657067</v>
      </c>
      <c r="I12" s="17">
        <f t="shared" ref="I12:I23" si="1">D12*L12</f>
        <v>-7.4977974272319878E-2</v>
      </c>
      <c r="J12" s="17"/>
      <c r="L12" s="23">
        <f t="shared" ref="L12:L23" si="2">SIN(RADIANS(E12))</f>
        <v>-1.0471784116245792E-2</v>
      </c>
      <c r="M12" s="23">
        <f t="shared" ref="M12:M23" si="3">COS(RADIANS(E12))</f>
        <v>0.99994516936551214</v>
      </c>
      <c r="O12" s="23">
        <v>7.7076984862129221</v>
      </c>
      <c r="P12" s="23">
        <f>O12</f>
        <v>7.7076984862129221</v>
      </c>
      <c r="Q12" s="23">
        <v>-0.18837209355695581</v>
      </c>
      <c r="R12" s="23">
        <f>Q12</f>
        <v>-0.18837209355695581</v>
      </c>
    </row>
    <row r="13" spans="1:18">
      <c r="A13" s="17">
        <v>3</v>
      </c>
      <c r="B13" s="17"/>
      <c r="C13" s="17"/>
      <c r="D13" s="17">
        <v>7.65</v>
      </c>
      <c r="E13" s="17">
        <v>-1</v>
      </c>
      <c r="F13" s="17"/>
      <c r="G13" s="17"/>
      <c r="H13" s="17">
        <f t="shared" si="0"/>
        <v>7.6488348679463938</v>
      </c>
      <c r="I13" s="17">
        <f t="shared" si="1"/>
        <v>-0.13351090924521888</v>
      </c>
      <c r="J13" s="17"/>
      <c r="L13" s="23">
        <f t="shared" si="2"/>
        <v>-1.7452406437283512E-2</v>
      </c>
      <c r="M13" s="23">
        <f t="shared" si="3"/>
        <v>0.99984769515639127</v>
      </c>
      <c r="O13" s="23">
        <v>7.159607412657067</v>
      </c>
      <c r="P13" s="23">
        <f>P12+O13</f>
        <v>14.86730589886999</v>
      </c>
      <c r="Q13" s="23">
        <v>-7.4977974272319878E-2</v>
      </c>
      <c r="R13" s="23">
        <f>R12+Q13</f>
        <v>-0.26335006782927567</v>
      </c>
    </row>
    <row r="14" spans="1:18">
      <c r="A14" s="17">
        <v>4</v>
      </c>
      <c r="B14" s="17"/>
      <c r="C14" s="17"/>
      <c r="D14" s="17">
        <v>9.2100000000000009</v>
      </c>
      <c r="E14" s="17">
        <v>0.7</v>
      </c>
      <c r="F14" s="17"/>
      <c r="G14" s="17"/>
      <c r="H14" s="17">
        <f t="shared" si="0"/>
        <v>9.2093126545727628</v>
      </c>
      <c r="I14" s="17">
        <f t="shared" si="1"/>
        <v>0.11251857769262644</v>
      </c>
      <c r="J14" s="17"/>
      <c r="L14" s="23">
        <f t="shared" si="2"/>
        <v>1.2217000835247169E-2</v>
      </c>
      <c r="M14" s="23">
        <f t="shared" si="3"/>
        <v>0.99992536966045198</v>
      </c>
      <c r="O14" s="23">
        <v>7.6488348679463938</v>
      </c>
      <c r="P14" s="23">
        <f t="shared" ref="P14:P20" si="4">P13+O14</f>
        <v>22.516140766816385</v>
      </c>
      <c r="Q14" s="23">
        <v>-0.13351090924521888</v>
      </c>
      <c r="R14" s="23">
        <f t="shared" ref="R14:R20" si="5">R13+Q14</f>
        <v>-0.39686097707449453</v>
      </c>
    </row>
    <row r="15" spans="1:18">
      <c r="A15" s="17">
        <v>5</v>
      </c>
      <c r="B15" s="17"/>
      <c r="C15" s="17"/>
      <c r="D15" s="17">
        <v>5.32</v>
      </c>
      <c r="E15" s="17">
        <v>-2.2999999999999998</v>
      </c>
      <c r="F15" s="17"/>
      <c r="G15" s="17"/>
      <c r="H15" s="17">
        <f t="shared" si="0"/>
        <v>5.3157141820088532</v>
      </c>
      <c r="I15" s="17">
        <f t="shared" si="1"/>
        <v>-0.21350113627321779</v>
      </c>
      <c r="J15" s="17"/>
      <c r="L15" s="23">
        <f t="shared" si="2"/>
        <v>-4.0131792532559732E-2</v>
      </c>
      <c r="M15" s="23">
        <f t="shared" si="3"/>
        <v>0.99919439511444597</v>
      </c>
      <c r="O15" s="23">
        <v>9.2093126545727628</v>
      </c>
      <c r="P15" s="23">
        <f t="shared" si="4"/>
        <v>31.725453421389147</v>
      </c>
      <c r="Q15" s="23">
        <v>0.11251857769262644</v>
      </c>
      <c r="R15" s="23">
        <f t="shared" si="5"/>
        <v>-0.28434239938186812</v>
      </c>
    </row>
    <row r="16" spans="1:18">
      <c r="A16" s="17">
        <v>6</v>
      </c>
      <c r="B16" s="17"/>
      <c r="C16" s="17"/>
      <c r="D16" s="17"/>
      <c r="E16" s="17"/>
      <c r="F16" s="17">
        <v>270</v>
      </c>
      <c r="G16" s="17"/>
      <c r="H16" s="17">
        <v>33.83</v>
      </c>
      <c r="I16" s="17"/>
      <c r="J16" s="17"/>
      <c r="O16" s="23">
        <v>5.3157141820088532</v>
      </c>
      <c r="P16" s="23">
        <f t="shared" si="4"/>
        <v>37.041167603398002</v>
      </c>
      <c r="Q16" s="23">
        <v>-0.21350113627321779</v>
      </c>
      <c r="R16" s="23">
        <f t="shared" si="5"/>
        <v>-0.49784353565508588</v>
      </c>
    </row>
    <row r="17" spans="1:18">
      <c r="A17" s="17">
        <v>7</v>
      </c>
      <c r="B17" s="17"/>
      <c r="C17" s="17"/>
      <c r="D17" s="17">
        <v>13.5</v>
      </c>
      <c r="E17" s="17">
        <v>-1.1000000000000001</v>
      </c>
      <c r="F17" s="17"/>
      <c r="G17" s="17"/>
      <c r="H17" s="17">
        <f>D17*M17</f>
        <v>13.497512113642196</v>
      </c>
      <c r="I17" s="17">
        <f t="shared" si="1"/>
        <v>-0.2591654723958105</v>
      </c>
      <c r="J17" s="17"/>
      <c r="L17" s="23">
        <f t="shared" si="2"/>
        <v>-1.9197442399689669E-2</v>
      </c>
      <c r="M17" s="23">
        <f t="shared" si="3"/>
        <v>0.99981571212164422</v>
      </c>
      <c r="O17" s="23">
        <v>13.497512113642196</v>
      </c>
      <c r="P17" s="23">
        <f t="shared" si="4"/>
        <v>50.538679717040196</v>
      </c>
      <c r="Q17" s="23">
        <v>-0.2591654723958105</v>
      </c>
      <c r="R17" s="23">
        <f t="shared" si="5"/>
        <v>-0.75700900805089644</v>
      </c>
    </row>
    <row r="18" spans="1:18">
      <c r="A18" s="17">
        <v>8</v>
      </c>
      <c r="B18" s="17"/>
      <c r="C18" s="17"/>
      <c r="D18" s="17">
        <v>11.87</v>
      </c>
      <c r="E18" s="17">
        <v>0</v>
      </c>
      <c r="F18" s="17"/>
      <c r="G18" s="17"/>
      <c r="H18" s="17"/>
      <c r="I18" s="17"/>
      <c r="J18" s="17"/>
      <c r="O18" s="23">
        <v>16.619974686298843</v>
      </c>
      <c r="P18" s="23">
        <f t="shared" si="4"/>
        <v>67.158654403339042</v>
      </c>
      <c r="Q18" s="23">
        <v>-2.9007357441229894E-2</v>
      </c>
      <c r="R18" s="23">
        <f t="shared" si="5"/>
        <v>-0.78601636549212628</v>
      </c>
    </row>
    <row r="19" spans="1:18">
      <c r="A19" s="17">
        <v>9</v>
      </c>
      <c r="B19" s="17"/>
      <c r="C19" s="17"/>
      <c r="D19" s="17">
        <v>16.62</v>
      </c>
      <c r="E19" s="17">
        <v>-0.1</v>
      </c>
      <c r="F19" s="17"/>
      <c r="G19" s="17"/>
      <c r="H19" s="17">
        <f t="shared" ref="H19" si="6">D19*M19</f>
        <v>16.619974686298843</v>
      </c>
      <c r="I19" s="17">
        <f t="shared" si="1"/>
        <v>-2.9007357441229894E-2</v>
      </c>
      <c r="J19" s="17"/>
      <c r="L19" s="23">
        <f t="shared" si="2"/>
        <v>-1.7453283658983088E-3</v>
      </c>
      <c r="M19" s="23">
        <f t="shared" si="3"/>
        <v>0.99999847691328769</v>
      </c>
      <c r="O19" s="23">
        <v>8.1472766357249657</v>
      </c>
      <c r="P19" s="23">
        <f t="shared" si="4"/>
        <v>75.305931039064006</v>
      </c>
      <c r="Q19" s="23">
        <v>0.45550348074421665</v>
      </c>
      <c r="R19" s="23">
        <f t="shared" si="5"/>
        <v>-0.33051288474790963</v>
      </c>
    </row>
    <row r="20" spans="1:18">
      <c r="A20" s="17">
        <v>10</v>
      </c>
      <c r="B20" s="17"/>
      <c r="C20" s="17"/>
      <c r="D20" s="17"/>
      <c r="E20" s="17"/>
      <c r="F20" s="17">
        <v>90</v>
      </c>
      <c r="G20" s="17"/>
      <c r="H20" s="17">
        <v>11</v>
      </c>
      <c r="I20" s="17"/>
      <c r="J20" s="17"/>
      <c r="O20" s="23">
        <v>11.270105523515122</v>
      </c>
      <c r="P20" s="23">
        <f t="shared" si="4"/>
        <v>86.576036562579134</v>
      </c>
      <c r="Q20" s="23">
        <v>-0.4723573740653717</v>
      </c>
      <c r="R20" s="23">
        <f t="shared" si="5"/>
        <v>-0.80287025881328133</v>
      </c>
    </row>
    <row r="21" spans="1:18">
      <c r="A21" s="17">
        <v>11</v>
      </c>
      <c r="B21" s="17"/>
      <c r="C21" s="17"/>
      <c r="D21" s="17">
        <v>8.16</v>
      </c>
      <c r="E21" s="17">
        <v>3.2</v>
      </c>
      <c r="F21" s="17"/>
      <c r="G21" s="17"/>
      <c r="H21" s="17">
        <f>D21*M21</f>
        <v>8.1472766357249657</v>
      </c>
      <c r="I21" s="17">
        <f t="shared" si="1"/>
        <v>0.45550348074421665</v>
      </c>
      <c r="J21" s="17"/>
      <c r="L21" s="23">
        <f t="shared" si="2"/>
        <v>5.5821504993163802E-2</v>
      </c>
      <c r="M21" s="23">
        <f t="shared" si="3"/>
        <v>0.99844076418198102</v>
      </c>
    </row>
    <row r="22" spans="1:18">
      <c r="A22" s="17">
        <v>12</v>
      </c>
      <c r="B22" s="17"/>
      <c r="C22" s="17"/>
      <c r="D22" s="17"/>
      <c r="E22" s="17"/>
      <c r="F22" s="17">
        <v>90</v>
      </c>
      <c r="G22" s="17"/>
      <c r="H22" s="17">
        <v>11.3</v>
      </c>
      <c r="I22" s="17"/>
      <c r="J22" s="17"/>
    </row>
    <row r="23" spans="1:18">
      <c r="A23" s="17">
        <v>13</v>
      </c>
      <c r="B23" s="17"/>
      <c r="C23" s="17"/>
      <c r="D23" s="17">
        <v>11.28</v>
      </c>
      <c r="E23" s="17">
        <v>-2.4</v>
      </c>
      <c r="F23" s="17"/>
      <c r="G23" s="17"/>
      <c r="H23" s="17">
        <f>D23*M23</f>
        <v>11.270105523515122</v>
      </c>
      <c r="I23" s="17">
        <f t="shared" si="1"/>
        <v>-0.4723573740653717</v>
      </c>
      <c r="J23" s="17"/>
      <c r="L23" s="23">
        <f t="shared" si="2"/>
        <v>-4.1875653729199623E-2</v>
      </c>
      <c r="M23" s="23">
        <f t="shared" si="3"/>
        <v>0.99912283009885838</v>
      </c>
    </row>
  </sheetData>
  <mergeCells count="12">
    <mergeCell ref="J9:J10"/>
    <mergeCell ref="O10:O11"/>
    <mergeCell ref="Q10:Q11"/>
    <mergeCell ref="A1:I1"/>
    <mergeCell ref="A9:A10"/>
    <mergeCell ref="B9:B10"/>
    <mergeCell ref="C9:C10"/>
    <mergeCell ref="D9:D10"/>
    <mergeCell ref="E9:E10"/>
    <mergeCell ref="F9:G9"/>
    <mergeCell ref="H9:H10"/>
    <mergeCell ref="I9:I10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7" workbookViewId="0">
      <selection activeCell="G34" sqref="G34:H35"/>
    </sheetView>
  </sheetViews>
  <sheetFormatPr baseColWidth="10" defaultColWidth="8.83203125" defaultRowHeight="14" x14ac:dyDescent="0"/>
  <cols>
    <col min="1" max="9" width="8.83203125" style="23"/>
    <col min="10" max="10" width="13.83203125" style="23" customWidth="1"/>
    <col min="11" max="14" width="8.83203125" style="23"/>
    <col min="15" max="15" width="12.1640625" style="23" customWidth="1"/>
    <col min="16" max="16" width="12.5" style="23" customWidth="1"/>
    <col min="17" max="17" width="13.83203125" style="23" customWidth="1"/>
    <col min="18" max="16384" width="8.83203125" style="23"/>
  </cols>
  <sheetData>
    <row r="1" spans="1:18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18">
      <c r="A2" s="22"/>
      <c r="B2" s="22"/>
      <c r="C2" s="22"/>
      <c r="D2" s="22"/>
      <c r="E2" s="22"/>
      <c r="F2" s="22"/>
      <c r="G2" s="22"/>
      <c r="H2" s="22"/>
      <c r="I2" s="22"/>
    </row>
    <row r="3" spans="1:18">
      <c r="A3" s="23" t="s">
        <v>139</v>
      </c>
      <c r="G3" s="93" t="s">
        <v>42</v>
      </c>
    </row>
    <row r="4" spans="1:18">
      <c r="G4" s="93" t="s">
        <v>36</v>
      </c>
    </row>
    <row r="5" spans="1:18">
      <c r="A5" s="23" t="s">
        <v>28</v>
      </c>
      <c r="G5" s="23" t="s">
        <v>29</v>
      </c>
    </row>
    <row r="6" spans="1:18">
      <c r="A6" s="23" t="s">
        <v>43</v>
      </c>
      <c r="G6" s="23" t="s">
        <v>140</v>
      </c>
    </row>
    <row r="7" spans="1:18">
      <c r="A7" s="23" t="s">
        <v>44</v>
      </c>
      <c r="G7" s="23" t="s">
        <v>45</v>
      </c>
    </row>
    <row r="9" spans="1:18">
      <c r="A9" s="61" t="s">
        <v>14</v>
      </c>
      <c r="B9" s="61" t="s">
        <v>8</v>
      </c>
      <c r="C9" s="61" t="s">
        <v>10</v>
      </c>
      <c r="D9" s="61" t="s">
        <v>15</v>
      </c>
      <c r="E9" s="61" t="s">
        <v>16</v>
      </c>
      <c r="F9" s="61" t="s">
        <v>17</v>
      </c>
      <c r="G9" s="61"/>
      <c r="H9" s="61" t="s">
        <v>18</v>
      </c>
      <c r="I9" s="61" t="s">
        <v>19</v>
      </c>
      <c r="J9" s="61" t="s">
        <v>20</v>
      </c>
      <c r="L9" s="23" t="s">
        <v>137</v>
      </c>
      <c r="O9" s="23" t="s">
        <v>136</v>
      </c>
    </row>
    <row r="10" spans="1:18" ht="31.5" customHeight="1">
      <c r="A10" s="61"/>
      <c r="B10" s="61"/>
      <c r="C10" s="61"/>
      <c r="D10" s="61"/>
      <c r="E10" s="61"/>
      <c r="F10" s="17" t="s">
        <v>21</v>
      </c>
      <c r="G10" s="17" t="s">
        <v>22</v>
      </c>
      <c r="H10" s="61"/>
      <c r="I10" s="61"/>
      <c r="J10" s="61"/>
      <c r="L10" s="23" t="s">
        <v>34</v>
      </c>
      <c r="M10" s="23" t="s">
        <v>135</v>
      </c>
      <c r="O10" s="58" t="s">
        <v>18</v>
      </c>
      <c r="P10" s="33" t="s">
        <v>134</v>
      </c>
      <c r="Q10" s="58" t="s">
        <v>19</v>
      </c>
      <c r="R10" s="62" t="s">
        <v>133</v>
      </c>
    </row>
    <row r="11" spans="1:18">
      <c r="A11" s="17">
        <v>1</v>
      </c>
      <c r="B11" s="17"/>
      <c r="C11" s="17"/>
      <c r="D11" s="17">
        <v>8.2899999999999991</v>
      </c>
      <c r="E11" s="17">
        <v>-1.8</v>
      </c>
      <c r="F11" s="17"/>
      <c r="G11" s="17"/>
      <c r="H11" s="17">
        <f>D11*M11</f>
        <v>8.2859093854319141</v>
      </c>
      <c r="I11" s="17">
        <f>D11*L11</f>
        <v>-0.26039519275768352</v>
      </c>
      <c r="J11" s="17"/>
      <c r="L11" s="23">
        <f>SIN(RADIANS(E11))</f>
        <v>-3.1410759078128292E-2</v>
      </c>
      <c r="M11" s="23">
        <f>COS(RADIANS(E11))</f>
        <v>0.9995065603657316</v>
      </c>
      <c r="O11" s="59"/>
      <c r="P11" s="34"/>
      <c r="Q11" s="59"/>
      <c r="R11" s="62"/>
    </row>
    <row r="12" spans="1:18">
      <c r="A12" s="17">
        <v>2</v>
      </c>
      <c r="B12" s="17"/>
      <c r="C12" s="17"/>
      <c r="D12" s="17"/>
      <c r="E12" s="17"/>
      <c r="F12" s="17">
        <v>90</v>
      </c>
      <c r="G12" s="17"/>
      <c r="H12" s="17">
        <v>16.63</v>
      </c>
      <c r="I12" s="17"/>
      <c r="J12" s="17"/>
      <c r="O12" s="23">
        <v>8.2859093854319141</v>
      </c>
      <c r="P12" s="23">
        <f>O12</f>
        <v>8.2859093854319141</v>
      </c>
      <c r="Q12" s="23">
        <v>-0.26039519275768352</v>
      </c>
      <c r="R12" s="23">
        <f>Q12</f>
        <v>-0.26039519275768352</v>
      </c>
    </row>
    <row r="13" spans="1:18">
      <c r="A13" s="17">
        <v>3</v>
      </c>
      <c r="B13" s="17"/>
      <c r="C13" s="17"/>
      <c r="D13" s="17">
        <v>9.23</v>
      </c>
      <c r="E13" s="17">
        <v>-0.2</v>
      </c>
      <c r="F13" s="17"/>
      <c r="G13" s="17"/>
      <c r="H13" s="17">
        <f>D13*M13</f>
        <v>9.2299437676814051</v>
      </c>
      <c r="I13" s="17">
        <f t="shared" ref="I13:I30" si="0">D13*L13</f>
        <v>-3.2218712562515052E-2</v>
      </c>
      <c r="J13" s="17"/>
      <c r="L13" s="23">
        <f t="shared" ref="L13:L30" si="1">SIN(RADIANS(E13))</f>
        <v>-3.4906514152237321E-3</v>
      </c>
      <c r="M13" s="23">
        <f t="shared" ref="M13:M30" si="2">COS(RADIANS(E13))</f>
        <v>0.99999390765779039</v>
      </c>
      <c r="O13" s="23">
        <v>9.2299437676814051</v>
      </c>
      <c r="P13" s="23">
        <f>P12+O13</f>
        <v>17.515853153113319</v>
      </c>
      <c r="Q13" s="23">
        <v>-3.2218712562515052E-2</v>
      </c>
      <c r="R13" s="23">
        <f>R12+Q13</f>
        <v>-0.2926139053201986</v>
      </c>
    </row>
    <row r="14" spans="1:18">
      <c r="A14" s="17">
        <v>4</v>
      </c>
      <c r="B14" s="17"/>
      <c r="C14" s="17"/>
      <c r="D14" s="17">
        <v>9.68</v>
      </c>
      <c r="E14" s="17">
        <v>-0.6</v>
      </c>
      <c r="F14" s="17"/>
      <c r="G14" s="17"/>
      <c r="H14" s="17">
        <f t="shared" ref="H14:H16" si="3">D14*M14</f>
        <v>9.6794692394581574</v>
      </c>
      <c r="I14" s="17">
        <f t="shared" si="0"/>
        <v>-0.10136687024525927</v>
      </c>
      <c r="J14" s="17"/>
      <c r="L14" s="23">
        <f t="shared" si="1"/>
        <v>-1.0471784116245792E-2</v>
      </c>
      <c r="M14" s="23">
        <f t="shared" si="2"/>
        <v>0.99994516936551214</v>
      </c>
      <c r="O14" s="23">
        <v>9.6794692394581574</v>
      </c>
      <c r="P14" s="23">
        <f t="shared" ref="P14:P26" si="4">P13+O14</f>
        <v>27.195322392571477</v>
      </c>
      <c r="Q14" s="23">
        <v>-0.10136687024525927</v>
      </c>
      <c r="R14" s="23">
        <f t="shared" ref="R14:R26" si="5">R13+Q14</f>
        <v>-0.39398077556545785</v>
      </c>
    </row>
    <row r="15" spans="1:18">
      <c r="A15" s="17">
        <v>5</v>
      </c>
      <c r="B15" s="17"/>
      <c r="C15" s="17"/>
      <c r="D15" s="17">
        <v>14.7</v>
      </c>
      <c r="E15" s="17">
        <v>-0.3</v>
      </c>
      <c r="F15" s="17"/>
      <c r="G15" s="17"/>
      <c r="H15" s="17">
        <f t="shared" si="3"/>
        <v>14.699798496037172</v>
      </c>
      <c r="I15" s="17">
        <f t="shared" si="0"/>
        <v>-7.6968668321867814E-2</v>
      </c>
      <c r="J15" s="17"/>
      <c r="L15" s="23">
        <f t="shared" si="1"/>
        <v>-5.2359638314195796E-3</v>
      </c>
      <c r="M15" s="23">
        <f t="shared" si="2"/>
        <v>0.99998629224742674</v>
      </c>
      <c r="O15" s="23">
        <v>14.699798496037172</v>
      </c>
      <c r="P15" s="23">
        <f t="shared" si="4"/>
        <v>41.895120888608645</v>
      </c>
      <c r="Q15" s="23">
        <v>-7.6968668321867814E-2</v>
      </c>
      <c r="R15" s="23">
        <f t="shared" si="5"/>
        <v>-0.47094944388732568</v>
      </c>
    </row>
    <row r="16" spans="1:18">
      <c r="A16" s="17">
        <v>6</v>
      </c>
      <c r="B16" s="17"/>
      <c r="C16" s="17"/>
      <c r="D16" s="17">
        <v>13.6</v>
      </c>
      <c r="E16" s="17">
        <v>-0.6</v>
      </c>
      <c r="F16" s="17"/>
      <c r="G16" s="17"/>
      <c r="H16" s="17">
        <f t="shared" si="3"/>
        <v>13.599254303370964</v>
      </c>
      <c r="I16" s="17">
        <f t="shared" si="0"/>
        <v>-0.14241626398094276</v>
      </c>
      <c r="J16" s="17"/>
      <c r="L16" s="23">
        <f t="shared" si="1"/>
        <v>-1.0471784116245792E-2</v>
      </c>
      <c r="M16" s="23">
        <f t="shared" si="2"/>
        <v>0.99994516936551214</v>
      </c>
      <c r="O16" s="23">
        <v>13.599254303370964</v>
      </c>
      <c r="P16" s="23">
        <f t="shared" si="4"/>
        <v>55.494375191979607</v>
      </c>
      <c r="Q16" s="23">
        <v>-0.14241626398094276</v>
      </c>
      <c r="R16" s="23">
        <f t="shared" si="5"/>
        <v>-0.61336570786826838</v>
      </c>
    </row>
    <row r="17" spans="1:18">
      <c r="A17" s="17">
        <v>7</v>
      </c>
      <c r="B17" s="17"/>
      <c r="C17" s="17"/>
      <c r="D17" s="17"/>
      <c r="E17" s="17" t="s">
        <v>23</v>
      </c>
      <c r="F17" s="17">
        <v>270</v>
      </c>
      <c r="G17" s="17"/>
      <c r="H17" s="17">
        <v>2.36</v>
      </c>
      <c r="I17" s="17"/>
      <c r="J17" s="17"/>
      <c r="O17" s="23">
        <v>19.396424815159897</v>
      </c>
      <c r="P17" s="23">
        <f t="shared" si="4"/>
        <v>74.890800007139504</v>
      </c>
      <c r="Q17" s="23">
        <v>-0.37243038255397953</v>
      </c>
      <c r="R17" s="23">
        <f t="shared" si="5"/>
        <v>-0.98579609042224792</v>
      </c>
    </row>
    <row r="18" spans="1:18">
      <c r="A18" s="17">
        <v>8</v>
      </c>
      <c r="B18" s="17"/>
      <c r="C18" s="17"/>
      <c r="D18" s="17">
        <v>19.399999999999999</v>
      </c>
      <c r="E18" s="17">
        <v>-1.1000000000000001</v>
      </c>
      <c r="F18" s="17"/>
      <c r="G18" s="17"/>
      <c r="H18" s="17">
        <f>D18*M18</f>
        <v>19.396424815159897</v>
      </c>
      <c r="I18" s="17">
        <f t="shared" si="0"/>
        <v>-0.37243038255397953</v>
      </c>
      <c r="J18" s="17"/>
      <c r="L18" s="23">
        <f t="shared" si="1"/>
        <v>-1.9197442399689669E-2</v>
      </c>
      <c r="M18" s="23">
        <f t="shared" si="2"/>
        <v>0.99981571212164422</v>
      </c>
      <c r="O18" s="23">
        <v>12.24</v>
      </c>
      <c r="P18" s="23">
        <f t="shared" si="4"/>
        <v>87.130800007139499</v>
      </c>
      <c r="Q18" s="23">
        <v>0</v>
      </c>
      <c r="R18" s="23">
        <f t="shared" si="5"/>
        <v>-0.98579609042224792</v>
      </c>
    </row>
    <row r="19" spans="1:18">
      <c r="A19" s="17">
        <v>9</v>
      </c>
      <c r="B19" s="17"/>
      <c r="C19" s="17"/>
      <c r="D19" s="17"/>
      <c r="E19" s="17"/>
      <c r="F19" s="17">
        <v>270</v>
      </c>
      <c r="G19" s="17"/>
      <c r="H19" s="17">
        <v>14.27</v>
      </c>
      <c r="I19" s="17"/>
      <c r="J19" s="17"/>
      <c r="O19" s="23">
        <v>16.509597662946067</v>
      </c>
      <c r="P19" s="23">
        <f t="shared" si="4"/>
        <v>103.64039767008556</v>
      </c>
      <c r="Q19" s="23">
        <v>-0.11526060751934525</v>
      </c>
      <c r="R19" s="23">
        <f t="shared" si="5"/>
        <v>-1.1010566979415932</v>
      </c>
    </row>
    <row r="20" spans="1:18">
      <c r="A20" s="17">
        <v>10</v>
      </c>
      <c r="B20" s="17"/>
      <c r="C20" s="17"/>
      <c r="D20" s="17">
        <v>12.24</v>
      </c>
      <c r="E20" s="17">
        <v>0</v>
      </c>
      <c r="F20" s="17"/>
      <c r="G20" s="17"/>
      <c r="H20" s="17">
        <f>D20*M20</f>
        <v>12.24</v>
      </c>
      <c r="I20" s="17">
        <f>D20*L20</f>
        <v>0</v>
      </c>
      <c r="J20" s="17"/>
      <c r="L20" s="23">
        <f>SIN(RADIANS(E20))</f>
        <v>0</v>
      </c>
      <c r="M20" s="23">
        <f>COS(RADIANS(E20))</f>
        <v>1</v>
      </c>
      <c r="O20" s="23">
        <v>13.229274590705726</v>
      </c>
      <c r="P20" s="23">
        <f t="shared" si="4"/>
        <v>116.86967226079129</v>
      </c>
      <c r="Q20" s="23">
        <v>-0.13854170385793182</v>
      </c>
      <c r="R20" s="23">
        <f t="shared" si="5"/>
        <v>-1.239598401799525</v>
      </c>
    </row>
    <row r="21" spans="1:18">
      <c r="A21" s="17">
        <v>11</v>
      </c>
      <c r="B21" s="17"/>
      <c r="C21" s="17"/>
      <c r="D21" s="17">
        <v>16.510000000000002</v>
      </c>
      <c r="E21" s="17">
        <v>-0.4</v>
      </c>
      <c r="F21" s="17"/>
      <c r="G21" s="17"/>
      <c r="H21" s="17">
        <f t="shared" ref="H21:H24" si="6">D21*M21</f>
        <v>16.509597662946067</v>
      </c>
      <c r="I21" s="17">
        <f t="shared" si="0"/>
        <v>-0.11526060751934525</v>
      </c>
      <c r="J21" s="17"/>
      <c r="L21" s="23">
        <f t="shared" si="1"/>
        <v>-6.9812602979615525E-3</v>
      </c>
      <c r="M21" s="23">
        <f t="shared" si="2"/>
        <v>0.99997563070539475</v>
      </c>
      <c r="O21" s="23">
        <v>13.419264172885173</v>
      </c>
      <c r="P21" s="23">
        <f t="shared" si="4"/>
        <v>130.28893643367647</v>
      </c>
      <c r="Q21" s="23">
        <v>-0.14053134284001853</v>
      </c>
      <c r="R21" s="23">
        <f t="shared" si="5"/>
        <v>-1.3801297446395435</v>
      </c>
    </row>
    <row r="22" spans="1:18">
      <c r="A22" s="17">
        <v>12</v>
      </c>
      <c r="B22" s="17"/>
      <c r="C22" s="17"/>
      <c r="D22" s="17">
        <v>13.23</v>
      </c>
      <c r="E22" s="17">
        <v>-0.6</v>
      </c>
      <c r="F22" s="17"/>
      <c r="G22" s="17"/>
      <c r="H22" s="17">
        <f t="shared" si="6"/>
        <v>13.229274590705726</v>
      </c>
      <c r="I22" s="17">
        <f t="shared" si="0"/>
        <v>-0.13854170385793182</v>
      </c>
      <c r="J22" s="17"/>
      <c r="L22" s="23">
        <f t="shared" si="1"/>
        <v>-1.0471784116245792E-2</v>
      </c>
      <c r="M22" s="23">
        <f t="shared" si="2"/>
        <v>0.99994516936551214</v>
      </c>
      <c r="O22" s="23">
        <v>15.438494970703657</v>
      </c>
      <c r="P22" s="23">
        <f t="shared" si="4"/>
        <v>145.72743140438013</v>
      </c>
      <c r="Q22" s="23">
        <v>-0.21557606443640298</v>
      </c>
      <c r="R22" s="23">
        <f t="shared" si="5"/>
        <v>-1.5957058090759464</v>
      </c>
    </row>
    <row r="23" spans="1:18">
      <c r="A23" s="17">
        <v>13</v>
      </c>
      <c r="B23" s="17"/>
      <c r="C23" s="17"/>
      <c r="D23" s="17">
        <v>13.42</v>
      </c>
      <c r="E23" s="17">
        <v>-0.6</v>
      </c>
      <c r="F23" s="17"/>
      <c r="G23" s="17"/>
      <c r="H23" s="17">
        <f t="shared" si="6"/>
        <v>13.419264172885173</v>
      </c>
      <c r="I23" s="17">
        <f t="shared" si="0"/>
        <v>-0.14053134284001853</v>
      </c>
      <c r="J23" s="17"/>
      <c r="L23" s="23">
        <f t="shared" si="1"/>
        <v>-1.0471784116245792E-2</v>
      </c>
      <c r="M23" s="23">
        <f t="shared" si="2"/>
        <v>0.99994516936551214</v>
      </c>
      <c r="O23" s="23">
        <v>10.069616565256206</v>
      </c>
      <c r="P23" s="23">
        <f t="shared" si="4"/>
        <v>155.79704796963634</v>
      </c>
      <c r="Q23" s="23">
        <v>-8.7876212468625522E-2</v>
      </c>
      <c r="R23" s="23">
        <f t="shared" si="5"/>
        <v>-1.6835820215445718</v>
      </c>
    </row>
    <row r="24" spans="1:18">
      <c r="A24" s="17">
        <v>14</v>
      </c>
      <c r="B24" s="17"/>
      <c r="C24" s="17"/>
      <c r="D24" s="28">
        <v>15.44</v>
      </c>
      <c r="E24" s="28">
        <v>-0.8</v>
      </c>
      <c r="F24" s="17"/>
      <c r="G24" s="17"/>
      <c r="H24" s="17">
        <f t="shared" si="6"/>
        <v>15.438494970703657</v>
      </c>
      <c r="I24" s="17">
        <f t="shared" si="0"/>
        <v>-0.21557606443640298</v>
      </c>
      <c r="J24" s="17"/>
      <c r="L24" s="23">
        <f t="shared" si="1"/>
        <v>-1.3962180339145272E-2</v>
      </c>
      <c r="M24" s="23">
        <f t="shared" si="2"/>
        <v>0.99990252400930424</v>
      </c>
      <c r="O24" s="23">
        <v>4.9800000000000004</v>
      </c>
      <c r="P24" s="23">
        <f t="shared" si="4"/>
        <v>160.77704796963633</v>
      </c>
      <c r="Q24" s="23">
        <v>0</v>
      </c>
      <c r="R24" s="23">
        <f t="shared" si="5"/>
        <v>-1.6835820215445718</v>
      </c>
    </row>
    <row r="25" spans="1:18">
      <c r="A25" s="17">
        <v>15</v>
      </c>
      <c r="B25" s="17"/>
      <c r="C25" s="17"/>
      <c r="D25" s="17"/>
      <c r="E25" s="17"/>
      <c r="F25" s="17">
        <v>90</v>
      </c>
      <c r="G25" s="17"/>
      <c r="H25" s="17">
        <v>1.85</v>
      </c>
      <c r="I25" s="17"/>
      <c r="J25" s="17"/>
      <c r="O25" s="23">
        <v>3.6693954314401407</v>
      </c>
      <c r="P25" s="23">
        <f t="shared" si="4"/>
        <v>164.44644340107646</v>
      </c>
      <c r="Q25" s="23">
        <v>-6.6612068923145834E-2</v>
      </c>
      <c r="R25" s="23">
        <f t="shared" si="5"/>
        <v>-1.7501940904677176</v>
      </c>
    </row>
    <row r="26" spans="1:18">
      <c r="A26" s="17">
        <v>16</v>
      </c>
      <c r="B26" s="17"/>
      <c r="C26" s="17"/>
      <c r="D26" s="17">
        <v>10.07</v>
      </c>
      <c r="E26" s="17">
        <v>-0.5</v>
      </c>
      <c r="F26" s="17"/>
      <c r="G26" s="17"/>
      <c r="H26" s="17">
        <f>D26*M26</f>
        <v>10.069616565256206</v>
      </c>
      <c r="I26" s="17">
        <f t="shared" si="0"/>
        <v>-8.7876212468625522E-2</v>
      </c>
      <c r="J26" s="17"/>
      <c r="L26" s="23">
        <f t="shared" si="1"/>
        <v>-8.7265354983739347E-3</v>
      </c>
      <c r="M26" s="23">
        <f t="shared" si="2"/>
        <v>0.99996192306417131</v>
      </c>
      <c r="O26" s="23">
        <v>5.2184342487476849</v>
      </c>
      <c r="P26" s="23">
        <f t="shared" si="4"/>
        <v>169.66487764982415</v>
      </c>
      <c r="Q26" s="23">
        <v>0.47491472023636805</v>
      </c>
      <c r="R26" s="23">
        <f t="shared" si="5"/>
        <v>-1.2752793702313494</v>
      </c>
    </row>
    <row r="27" spans="1:18">
      <c r="A27" s="17">
        <v>17</v>
      </c>
      <c r="B27" s="17"/>
      <c r="C27" s="17"/>
      <c r="D27" s="17">
        <v>4.9800000000000004</v>
      </c>
      <c r="E27" s="17">
        <v>0</v>
      </c>
      <c r="F27" s="17"/>
      <c r="G27" s="17"/>
      <c r="H27" s="17">
        <f>D27*M27</f>
        <v>4.9800000000000004</v>
      </c>
      <c r="I27" s="17">
        <f t="shared" si="0"/>
        <v>0</v>
      </c>
      <c r="J27" s="17"/>
      <c r="L27" s="23">
        <f t="shared" si="1"/>
        <v>0</v>
      </c>
      <c r="M27" s="23">
        <f t="shared" si="2"/>
        <v>1</v>
      </c>
    </row>
    <row r="28" spans="1:18">
      <c r="A28" s="17">
        <v>18</v>
      </c>
      <c r="B28" s="17"/>
      <c r="C28" s="17"/>
      <c r="D28" s="17"/>
      <c r="E28" s="17"/>
      <c r="F28" s="17">
        <v>270</v>
      </c>
      <c r="G28" s="17"/>
      <c r="H28" s="17">
        <v>1.8</v>
      </c>
      <c r="I28" s="17"/>
      <c r="J28" s="17"/>
    </row>
    <row r="29" spans="1:18">
      <c r="A29" s="17">
        <v>19</v>
      </c>
      <c r="B29" s="17"/>
      <c r="C29" s="17"/>
      <c r="D29" s="17">
        <v>3.67</v>
      </c>
      <c r="E29" s="17">
        <v>-1.04</v>
      </c>
      <c r="F29" s="17"/>
      <c r="G29" s="17"/>
      <c r="H29" s="17">
        <f>D29*M29</f>
        <v>3.6693954314401407</v>
      </c>
      <c r="I29" s="17">
        <f t="shared" si="0"/>
        <v>-6.6612068923145834E-2</v>
      </c>
      <c r="J29" s="17"/>
      <c r="L29" s="23">
        <f t="shared" si="1"/>
        <v>-1.8150427499494779E-2</v>
      </c>
      <c r="M29" s="23">
        <f t="shared" si="2"/>
        <v>0.99983526742238171</v>
      </c>
    </row>
    <row r="30" spans="1:18">
      <c r="A30" s="17">
        <v>20</v>
      </c>
      <c r="B30" s="17"/>
      <c r="C30" s="17"/>
      <c r="D30" s="17">
        <v>5.24</v>
      </c>
      <c r="E30" s="17">
        <v>5.2</v>
      </c>
      <c r="F30" s="17"/>
      <c r="G30" s="17"/>
      <c r="H30" s="17">
        <f>D30*M30</f>
        <v>5.2184342487476849</v>
      </c>
      <c r="I30" s="17">
        <f t="shared" si="0"/>
        <v>0.47491472023636805</v>
      </c>
      <c r="J30" s="17"/>
      <c r="L30" s="23">
        <f t="shared" si="1"/>
        <v>9.0632580197780158E-2</v>
      </c>
      <c r="M30" s="23">
        <f t="shared" si="2"/>
        <v>0.99588439861597033</v>
      </c>
    </row>
  </sheetData>
  <mergeCells count="13">
    <mergeCell ref="J9:J10"/>
    <mergeCell ref="O10:O11"/>
    <mergeCell ref="Q10:Q11"/>
    <mergeCell ref="R10:R11"/>
    <mergeCell ref="A1:I1"/>
    <mergeCell ref="A9:A10"/>
    <mergeCell ref="B9:B10"/>
    <mergeCell ref="C9:C10"/>
    <mergeCell ref="D9:D10"/>
    <mergeCell ref="E9:E10"/>
    <mergeCell ref="F9:G9"/>
    <mergeCell ref="H9:H10"/>
    <mergeCell ref="I9:I10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4" workbookViewId="0">
      <selection activeCell="O6" sqref="O6"/>
    </sheetView>
  </sheetViews>
  <sheetFormatPr baseColWidth="10" defaultColWidth="8.83203125" defaultRowHeight="14" x14ac:dyDescent="0"/>
  <cols>
    <col min="1" max="9" width="8.83203125" style="23"/>
    <col min="10" max="10" width="13.5" style="23" customWidth="1"/>
    <col min="11" max="16384" width="8.83203125" style="23"/>
  </cols>
  <sheetData>
    <row r="1" spans="1:18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18">
      <c r="A2" s="22"/>
      <c r="B2" s="22"/>
      <c r="C2" s="22"/>
      <c r="D2" s="22"/>
      <c r="E2" s="22"/>
      <c r="F2" s="22"/>
      <c r="G2" s="22"/>
      <c r="H2" s="22"/>
      <c r="I2" s="22"/>
    </row>
    <row r="3" spans="1:18">
      <c r="A3" s="23" t="s">
        <v>139</v>
      </c>
      <c r="G3" s="23" t="s">
        <v>46</v>
      </c>
    </row>
    <row r="4" spans="1:18">
      <c r="G4" s="23" t="s">
        <v>47</v>
      </c>
    </row>
    <row r="5" spans="1:18">
      <c r="A5" s="23" t="s">
        <v>48</v>
      </c>
      <c r="G5" s="23" t="s">
        <v>49</v>
      </c>
    </row>
    <row r="6" spans="1:18">
      <c r="A6" s="23" t="s">
        <v>50</v>
      </c>
      <c r="G6" s="23" t="s">
        <v>51</v>
      </c>
    </row>
    <row r="7" spans="1:18">
      <c r="A7" s="23" t="s">
        <v>52</v>
      </c>
      <c r="G7" s="23" t="s">
        <v>33</v>
      </c>
    </row>
    <row r="9" spans="1:18">
      <c r="A9" s="61" t="s">
        <v>14</v>
      </c>
      <c r="B9" s="61" t="s">
        <v>8</v>
      </c>
      <c r="C9" s="61" t="s">
        <v>10</v>
      </c>
      <c r="D9" s="61" t="s">
        <v>15</v>
      </c>
      <c r="E9" s="61" t="s">
        <v>16</v>
      </c>
      <c r="F9" s="61" t="s">
        <v>17</v>
      </c>
      <c r="G9" s="61"/>
      <c r="H9" s="61" t="s">
        <v>18</v>
      </c>
      <c r="I9" s="61" t="s">
        <v>19</v>
      </c>
      <c r="J9" s="61" t="s">
        <v>20</v>
      </c>
      <c r="L9" s="23" t="s">
        <v>137</v>
      </c>
      <c r="O9" s="23" t="s">
        <v>136</v>
      </c>
    </row>
    <row r="10" spans="1:18" ht="28">
      <c r="A10" s="61"/>
      <c r="B10" s="61"/>
      <c r="C10" s="61"/>
      <c r="D10" s="61"/>
      <c r="E10" s="61"/>
      <c r="F10" s="17" t="s">
        <v>21</v>
      </c>
      <c r="G10" s="17" t="s">
        <v>22</v>
      </c>
      <c r="H10" s="61"/>
      <c r="I10" s="61"/>
      <c r="J10" s="61"/>
      <c r="L10" s="23" t="s">
        <v>41</v>
      </c>
      <c r="M10" s="23" t="s">
        <v>135</v>
      </c>
      <c r="O10" s="58" t="s">
        <v>18</v>
      </c>
      <c r="P10" s="33" t="s">
        <v>134</v>
      </c>
      <c r="Q10" s="58" t="s">
        <v>19</v>
      </c>
      <c r="R10" s="62" t="s">
        <v>133</v>
      </c>
    </row>
    <row r="11" spans="1:18">
      <c r="A11" s="17">
        <v>1</v>
      </c>
      <c r="B11" s="17"/>
      <c r="C11" s="17"/>
      <c r="D11" s="17">
        <v>11.14</v>
      </c>
      <c r="E11" s="17">
        <v>-1.5</v>
      </c>
      <c r="F11" s="17"/>
      <c r="G11" s="17"/>
      <c r="H11" s="17">
        <f>D11*M11</f>
        <v>11.136182600227709</v>
      </c>
      <c r="I11" s="17">
        <f>D11*L11</f>
        <v>-0.29161120414970693</v>
      </c>
      <c r="J11" s="17"/>
      <c r="L11" s="23">
        <f>SIN(RADIANS(E11))</f>
        <v>-2.6176948307873153E-2</v>
      </c>
      <c r="M11" s="23">
        <f>COS(RADIANS(E11))</f>
        <v>0.99965732497555726</v>
      </c>
      <c r="O11" s="59"/>
      <c r="P11" s="34"/>
      <c r="Q11" s="59"/>
      <c r="R11" s="62"/>
    </row>
    <row r="12" spans="1:18">
      <c r="A12" s="17">
        <v>2</v>
      </c>
      <c r="B12" s="17"/>
      <c r="C12" s="17"/>
      <c r="D12" s="17">
        <v>8.43</v>
      </c>
      <c r="E12" s="17">
        <v>-11.4</v>
      </c>
      <c r="F12" s="17"/>
      <c r="G12" s="17"/>
      <c r="H12" s="17">
        <f t="shared" ref="H12:H15" si="0">D12*M12</f>
        <v>8.2636860020611156</v>
      </c>
      <c r="I12" s="17">
        <f t="shared" ref="I12:I15" si="1">D12*L12</f>
        <v>-1.6662513793960334</v>
      </c>
      <c r="J12" s="17"/>
      <c r="L12" s="23">
        <f t="shared" ref="L12:L15" si="2">SIN(RADIANS(E12))</f>
        <v>-0.19765734037912616</v>
      </c>
      <c r="M12" s="23">
        <f t="shared" ref="M12:M15" si="3">COS(RADIANS(E12))</f>
        <v>0.98027117462172186</v>
      </c>
      <c r="O12" s="23">
        <v>11.136182600227709</v>
      </c>
      <c r="P12" s="23">
        <f>O12</f>
        <v>11.136182600227709</v>
      </c>
      <c r="Q12" s="23">
        <v>-0.29161120414970693</v>
      </c>
      <c r="R12" s="23">
        <f>Q12</f>
        <v>-0.29161120414970693</v>
      </c>
    </row>
    <row r="13" spans="1:18">
      <c r="A13" s="17">
        <v>3</v>
      </c>
      <c r="B13" s="17"/>
      <c r="C13" s="17"/>
      <c r="D13" s="17">
        <v>9.1999999999999993</v>
      </c>
      <c r="E13" s="17">
        <v>-1.2</v>
      </c>
      <c r="F13" s="17"/>
      <c r="G13" s="17"/>
      <c r="H13" s="17">
        <f t="shared" si="0"/>
        <v>9.1979822879685784</v>
      </c>
      <c r="I13" s="17">
        <f t="shared" si="1"/>
        <v>-0.192670262926884</v>
      </c>
      <c r="J13" s="17"/>
      <c r="L13" s="23">
        <f t="shared" si="2"/>
        <v>-2.0942419883356957E-2</v>
      </c>
      <c r="M13" s="23">
        <f t="shared" si="3"/>
        <v>0.9997806834748455</v>
      </c>
      <c r="O13" s="23">
        <v>8.2636860020611156</v>
      </c>
      <c r="P13" s="23">
        <f>P12+O13</f>
        <v>19.399868602288826</v>
      </c>
      <c r="Q13" s="23">
        <v>-1.6662513793960334</v>
      </c>
      <c r="R13" s="23">
        <f>R12+Q13</f>
        <v>-1.9578625835457404</v>
      </c>
    </row>
    <row r="14" spans="1:18">
      <c r="A14" s="17">
        <v>4</v>
      </c>
      <c r="B14" s="17"/>
      <c r="C14" s="17"/>
      <c r="D14" s="28">
        <v>5.44</v>
      </c>
      <c r="E14" s="28">
        <v>-13.3</v>
      </c>
      <c r="F14" s="17"/>
      <c r="G14" s="17"/>
      <c r="H14" s="17">
        <f t="shared" si="0"/>
        <v>5.2940930679073608</v>
      </c>
      <c r="I14" s="17">
        <f t="shared" si="1"/>
        <v>-1.2514705703032882</v>
      </c>
      <c r="J14" s="17"/>
      <c r="L14" s="23">
        <f t="shared" si="2"/>
        <v>-0.23004973718810443</v>
      </c>
      <c r="M14" s="23">
        <f t="shared" si="3"/>
        <v>0.97317887277708826</v>
      </c>
      <c r="O14" s="23">
        <v>9.1979822879685784</v>
      </c>
      <c r="P14" s="23">
        <f t="shared" ref="P14:P16" si="4">P13+O14</f>
        <v>28.597850890257405</v>
      </c>
      <c r="Q14" s="23">
        <v>-0.192670262926884</v>
      </c>
      <c r="R14" s="23">
        <f t="shared" ref="R14:R16" si="5">R13+Q14</f>
        <v>-2.1505328464726245</v>
      </c>
    </row>
    <row r="15" spans="1:18">
      <c r="A15" s="17">
        <v>5</v>
      </c>
      <c r="B15" s="17"/>
      <c r="C15" s="17"/>
      <c r="D15" s="28">
        <v>0.75</v>
      </c>
      <c r="E15" s="28">
        <v>-38.5</v>
      </c>
      <c r="F15" s="17"/>
      <c r="G15" s="17"/>
      <c r="H15" s="17">
        <f t="shared" si="0"/>
        <v>0.58695611763931044</v>
      </c>
      <c r="I15" s="17">
        <f t="shared" si="1"/>
        <v>-0.46688597747821464</v>
      </c>
      <c r="J15" s="17"/>
      <c r="L15" s="23">
        <f t="shared" si="2"/>
        <v>-0.62251463663761952</v>
      </c>
      <c r="M15" s="23">
        <f t="shared" si="3"/>
        <v>0.78260815685241392</v>
      </c>
      <c r="O15" s="23">
        <v>5.2940930679073608</v>
      </c>
      <c r="P15" s="23">
        <f t="shared" si="4"/>
        <v>33.891943958164767</v>
      </c>
      <c r="Q15" s="23">
        <v>-1.2514705703032882</v>
      </c>
      <c r="R15" s="23">
        <f t="shared" si="5"/>
        <v>-3.402003416775913</v>
      </c>
    </row>
    <row r="16" spans="1:18">
      <c r="G16" s="23" t="s">
        <v>142</v>
      </c>
      <c r="I16" s="36">
        <f>SUM(I11:I15)</f>
        <v>-3.8688893942541278</v>
      </c>
      <c r="O16" s="23">
        <v>0.58695611763931044</v>
      </c>
      <c r="P16" s="23">
        <f t="shared" si="4"/>
        <v>34.478900075804077</v>
      </c>
      <c r="Q16" s="23">
        <v>-0.46688597747821464</v>
      </c>
      <c r="R16" s="23">
        <f t="shared" si="5"/>
        <v>-3.8688893942541278</v>
      </c>
    </row>
  </sheetData>
  <mergeCells count="13">
    <mergeCell ref="J9:J10"/>
    <mergeCell ref="O10:O11"/>
    <mergeCell ref="Q10:Q11"/>
    <mergeCell ref="R10:R11"/>
    <mergeCell ref="A1:I1"/>
    <mergeCell ref="A9:A10"/>
    <mergeCell ref="B9:B10"/>
    <mergeCell ref="C9:C10"/>
    <mergeCell ref="D9:D10"/>
    <mergeCell ref="E9:E10"/>
    <mergeCell ref="F9:G9"/>
    <mergeCell ref="H9:H10"/>
    <mergeCell ref="I9:I1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2" zoomScale="90" workbookViewId="0">
      <selection activeCell="J24" sqref="J24"/>
    </sheetView>
  </sheetViews>
  <sheetFormatPr baseColWidth="10" defaultColWidth="8.83203125" defaultRowHeight="14" x14ac:dyDescent="0"/>
  <cols>
    <col min="1" max="9" width="8.83203125" style="23"/>
    <col min="10" max="10" width="11.33203125" style="23" customWidth="1"/>
    <col min="11" max="16384" width="8.83203125" style="23"/>
  </cols>
  <sheetData>
    <row r="1" spans="1:18">
      <c r="A1" s="60" t="s">
        <v>24</v>
      </c>
      <c r="B1" s="60"/>
      <c r="C1" s="60"/>
      <c r="D1" s="60"/>
      <c r="E1" s="60"/>
      <c r="F1" s="60"/>
      <c r="G1" s="60"/>
      <c r="H1" s="60"/>
      <c r="I1" s="60"/>
    </row>
    <row r="2" spans="1:18">
      <c r="A2" s="22"/>
      <c r="B2" s="22"/>
      <c r="C2" s="22"/>
      <c r="D2" s="22"/>
      <c r="E2" s="22"/>
      <c r="F2" s="22"/>
      <c r="G2" s="22"/>
      <c r="H2" s="22"/>
      <c r="I2" s="22"/>
    </row>
    <row r="3" spans="1:18">
      <c r="A3" s="23" t="s">
        <v>141</v>
      </c>
      <c r="G3" s="23" t="s">
        <v>53</v>
      </c>
    </row>
    <row r="4" spans="1:18">
      <c r="G4" s="23" t="s">
        <v>54</v>
      </c>
    </row>
    <row r="5" spans="1:18">
      <c r="A5" s="23" t="s">
        <v>48</v>
      </c>
      <c r="G5" s="23" t="s">
        <v>55</v>
      </c>
    </row>
    <row r="6" spans="1:18">
      <c r="A6" s="23" t="s">
        <v>50</v>
      </c>
      <c r="G6" s="23" t="s">
        <v>56</v>
      </c>
    </row>
    <row r="7" spans="1:18">
      <c r="A7" s="23" t="s">
        <v>52</v>
      </c>
      <c r="G7" s="23" t="s">
        <v>57</v>
      </c>
    </row>
    <row r="9" spans="1:18">
      <c r="A9" s="61" t="s">
        <v>14</v>
      </c>
      <c r="B9" s="61" t="s">
        <v>8</v>
      </c>
      <c r="C9" s="61" t="s">
        <v>10</v>
      </c>
      <c r="D9" s="61" t="s">
        <v>15</v>
      </c>
      <c r="E9" s="61" t="s">
        <v>16</v>
      </c>
      <c r="F9" s="61" t="s">
        <v>17</v>
      </c>
      <c r="G9" s="61"/>
      <c r="H9" s="61" t="s">
        <v>18</v>
      </c>
      <c r="I9" s="61" t="s">
        <v>19</v>
      </c>
      <c r="J9" s="61" t="s">
        <v>20</v>
      </c>
      <c r="L9" s="23" t="s">
        <v>137</v>
      </c>
      <c r="O9" s="23" t="s">
        <v>136</v>
      </c>
    </row>
    <row r="10" spans="1:18" ht="28">
      <c r="A10" s="61"/>
      <c r="B10" s="61"/>
      <c r="C10" s="61"/>
      <c r="D10" s="61"/>
      <c r="E10" s="61"/>
      <c r="F10" s="17" t="s">
        <v>21</v>
      </c>
      <c r="G10" s="17" t="s">
        <v>22</v>
      </c>
      <c r="H10" s="61"/>
      <c r="I10" s="61"/>
      <c r="J10" s="61"/>
      <c r="L10" s="23" t="s">
        <v>34</v>
      </c>
      <c r="M10" s="23" t="s">
        <v>135</v>
      </c>
      <c r="O10" s="58" t="s">
        <v>18</v>
      </c>
      <c r="P10" s="33" t="s">
        <v>134</v>
      </c>
      <c r="Q10" s="58" t="s">
        <v>19</v>
      </c>
      <c r="R10" s="62" t="s">
        <v>133</v>
      </c>
    </row>
    <row r="11" spans="1:18">
      <c r="A11" s="17">
        <v>1</v>
      </c>
      <c r="B11" s="17"/>
      <c r="C11" s="17"/>
      <c r="D11" s="17">
        <v>6.2</v>
      </c>
      <c r="E11" s="17">
        <v>-1.3</v>
      </c>
      <c r="F11" s="17"/>
      <c r="G11" s="17"/>
      <c r="H11" s="17">
        <f>D11*M11</f>
        <v>6.1984041778007297</v>
      </c>
      <c r="I11" s="17">
        <f>D11*L11</f>
        <v>-0.14066146815124442</v>
      </c>
      <c r="J11" s="17"/>
      <c r="L11" s="23">
        <f>SIN(RADIANS(E11))</f>
        <v>-2.2687333572781358E-2</v>
      </c>
      <c r="M11" s="23">
        <f>COS(RADIANS(E11))</f>
        <v>0.99974260932269832</v>
      </c>
      <c r="O11" s="59"/>
      <c r="P11" s="34"/>
      <c r="Q11" s="59"/>
      <c r="R11" s="62"/>
    </row>
    <row r="12" spans="1:18">
      <c r="A12" s="17">
        <v>2</v>
      </c>
      <c r="B12" s="17"/>
      <c r="C12" s="17"/>
      <c r="D12" s="17">
        <v>2.2799999999999998</v>
      </c>
      <c r="E12" s="17">
        <v>-20.7</v>
      </c>
      <c r="F12" s="17"/>
      <c r="G12" s="17"/>
      <c r="H12" s="17">
        <f>D12*M12</f>
        <v>2.1328123902920972</v>
      </c>
      <c r="I12" s="17">
        <f>D12*L12</f>
        <v>-0.8059226438167062</v>
      </c>
      <c r="J12" s="17"/>
      <c r="L12" s="23">
        <f>SIN(RADIANS(E12))</f>
        <v>-0.35347484377925714</v>
      </c>
      <c r="M12" s="23">
        <f>COS(RADIANS(E12))</f>
        <v>0.93544403082986738</v>
      </c>
      <c r="O12" s="23">
        <v>6.1984041778007297</v>
      </c>
      <c r="P12" s="23">
        <f>O12</f>
        <v>6.1984041778007297</v>
      </c>
      <c r="Q12" s="23">
        <v>-0.14066146815124442</v>
      </c>
      <c r="R12" s="23">
        <f>Q12</f>
        <v>-0.14066146815124442</v>
      </c>
    </row>
    <row r="13" spans="1:18">
      <c r="A13" s="17">
        <v>3</v>
      </c>
      <c r="B13" s="17"/>
      <c r="C13" s="17"/>
      <c r="D13" s="17">
        <v>6</v>
      </c>
      <c r="E13" s="17">
        <v>-23</v>
      </c>
      <c r="F13" s="17"/>
      <c r="G13" s="17"/>
      <c r="H13" s="17">
        <f>D13*M13</f>
        <v>5.523029120714642</v>
      </c>
      <c r="I13" s="17">
        <f>D13*L13</f>
        <v>-2.3443867709356425</v>
      </c>
      <c r="J13" s="17"/>
      <c r="L13" s="23">
        <f>SIN(RADIANS(E13))</f>
        <v>-0.39073112848927377</v>
      </c>
      <c r="M13" s="23">
        <f>COS(RADIANS(E13))</f>
        <v>0.92050485345244037</v>
      </c>
      <c r="O13" s="23">
        <v>2.1328123902920972</v>
      </c>
      <c r="P13" s="23">
        <f>P12+O13</f>
        <v>8.3312165680928274</v>
      </c>
      <c r="Q13" s="23">
        <v>-0.8059226438167062</v>
      </c>
      <c r="R13" s="23">
        <f>R12+Q13</f>
        <v>-0.94658411196795056</v>
      </c>
    </row>
    <row r="14" spans="1:18">
      <c r="D14" s="35"/>
      <c r="E14" s="35"/>
      <c r="G14" s="23" t="s">
        <v>143</v>
      </c>
      <c r="I14" s="23">
        <f>SUM(I11:I13)</f>
        <v>-3.2909708829035931</v>
      </c>
      <c r="O14" s="23">
        <v>5.523029120714642</v>
      </c>
      <c r="P14" s="23">
        <f>P13+O14</f>
        <v>13.85424568880747</v>
      </c>
      <c r="Q14" s="23">
        <v>-2.3443867709356425</v>
      </c>
      <c r="R14" s="23">
        <f>R13+Q14</f>
        <v>-3.2909708829035931</v>
      </c>
    </row>
  </sheetData>
  <mergeCells count="13">
    <mergeCell ref="R10:R11"/>
    <mergeCell ref="J9:J10"/>
    <mergeCell ref="A1:I1"/>
    <mergeCell ref="A9:A10"/>
    <mergeCell ref="B9:B10"/>
    <mergeCell ref="C9:C10"/>
    <mergeCell ref="D9:D10"/>
    <mergeCell ref="E9:E10"/>
    <mergeCell ref="F9:G9"/>
    <mergeCell ref="H9:H10"/>
    <mergeCell ref="I9:I10"/>
    <mergeCell ref="O10:O11"/>
    <mergeCell ref="Q10:Q1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opLeftCell="A74" zoomScale="101" workbookViewId="0">
      <selection activeCell="F79" sqref="F79"/>
    </sheetView>
  </sheetViews>
  <sheetFormatPr baseColWidth="10" defaultColWidth="8.83203125" defaultRowHeight="14" x14ac:dyDescent="0"/>
  <cols>
    <col min="1" max="1" width="8.83203125" style="21"/>
    <col min="2" max="2" width="13.5" style="21" customWidth="1"/>
    <col min="3" max="3" width="15.6640625" style="21" customWidth="1"/>
    <col min="4" max="4" width="11.5" style="21" customWidth="1"/>
    <col min="5" max="5" width="12.83203125" style="21" customWidth="1"/>
    <col min="6" max="6" width="13" style="21" customWidth="1"/>
    <col min="7" max="16384" width="8.83203125" style="21"/>
  </cols>
  <sheetData>
    <row r="1" spans="1:9">
      <c r="A1" s="64" t="s">
        <v>24</v>
      </c>
      <c r="B1" s="64"/>
      <c r="C1" s="64"/>
      <c r="D1" s="64"/>
      <c r="E1" s="64"/>
      <c r="F1" s="64"/>
      <c r="G1" s="64"/>
      <c r="H1" s="64"/>
      <c r="I1" s="20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>
      <c r="A3" s="23" t="s">
        <v>25</v>
      </c>
      <c r="B3" s="23"/>
      <c r="C3" s="23"/>
      <c r="D3" s="23"/>
      <c r="E3" s="23" t="s">
        <v>26</v>
      </c>
      <c r="F3" s="23"/>
      <c r="G3" s="23"/>
      <c r="H3" s="23"/>
    </row>
    <row r="4" spans="1:9">
      <c r="A4" s="23"/>
      <c r="B4" s="23"/>
      <c r="C4" s="23"/>
      <c r="D4" s="23"/>
      <c r="E4" s="23" t="s">
        <v>27</v>
      </c>
      <c r="F4" s="23"/>
      <c r="G4" s="23"/>
      <c r="H4" s="23"/>
    </row>
    <row r="5" spans="1:9">
      <c r="A5" s="23" t="s">
        <v>28</v>
      </c>
      <c r="B5" s="23"/>
      <c r="C5" s="23"/>
      <c r="D5" s="23"/>
      <c r="E5" s="23" t="s">
        <v>29</v>
      </c>
      <c r="F5" s="23"/>
      <c r="G5" s="23"/>
      <c r="H5" s="23"/>
    </row>
    <row r="6" spans="1:9">
      <c r="A6" s="23" t="s">
        <v>30</v>
      </c>
      <c r="B6" s="23"/>
      <c r="C6" s="23"/>
      <c r="D6" s="23"/>
      <c r="E6" s="23" t="s">
        <v>31</v>
      </c>
      <c r="F6" s="23"/>
      <c r="G6" s="23"/>
      <c r="H6" s="23"/>
    </row>
    <row r="7" spans="1:9">
      <c r="A7" s="23" t="s">
        <v>32</v>
      </c>
      <c r="B7" s="23"/>
      <c r="C7" s="23"/>
      <c r="D7" s="23"/>
      <c r="E7" s="23" t="s">
        <v>33</v>
      </c>
      <c r="F7" s="23"/>
      <c r="G7" s="23"/>
      <c r="H7" s="23"/>
    </row>
    <row r="8" spans="1:9">
      <c r="A8" s="23"/>
      <c r="B8" s="23"/>
      <c r="C8" s="23"/>
      <c r="D8" s="23"/>
      <c r="E8" s="23"/>
      <c r="F8" s="23"/>
    </row>
    <row r="9" spans="1:9" ht="51" customHeight="1">
      <c r="A9" s="24" t="s">
        <v>144</v>
      </c>
      <c r="B9" s="24" t="s">
        <v>15</v>
      </c>
      <c r="C9" s="24" t="s">
        <v>145</v>
      </c>
      <c r="D9" s="24" t="s">
        <v>146</v>
      </c>
      <c r="E9" s="24" t="s">
        <v>18</v>
      </c>
      <c r="F9" s="24" t="s">
        <v>19</v>
      </c>
    </row>
    <row r="10" spans="1:9">
      <c r="A10" s="16">
        <v>1</v>
      </c>
      <c r="B10" s="17">
        <v>8.17</v>
      </c>
      <c r="C10" s="17">
        <v>-4.4000000000000004</v>
      </c>
      <c r="D10" s="17"/>
      <c r="E10" s="25">
        <v>8.1459209856939392</v>
      </c>
      <c r="F10" s="25">
        <v>-0.62679445979610837</v>
      </c>
    </row>
    <row r="11" spans="1:9">
      <c r="A11" s="16">
        <v>2</v>
      </c>
      <c r="B11" s="17">
        <v>5.26</v>
      </c>
      <c r="C11" s="17">
        <v>-8.4</v>
      </c>
      <c r="D11" s="17"/>
      <c r="E11" s="25">
        <v>5.2035724713853186</v>
      </c>
      <c r="F11" s="25">
        <v>-0.76839673023828514</v>
      </c>
    </row>
    <row r="12" spans="1:9">
      <c r="A12" s="16">
        <v>3</v>
      </c>
      <c r="B12" s="17"/>
      <c r="C12" s="17"/>
      <c r="D12" s="17">
        <v>160</v>
      </c>
      <c r="E12" s="25">
        <v>9.3000000000000007</v>
      </c>
      <c r="F12" s="25"/>
    </row>
    <row r="13" spans="1:9">
      <c r="A13" s="16">
        <v>4</v>
      </c>
      <c r="B13" s="17">
        <v>9.86</v>
      </c>
      <c r="C13" s="17">
        <v>-8.4</v>
      </c>
      <c r="D13" s="17"/>
      <c r="E13" s="25">
        <v>9.7542252030150642</v>
      </c>
      <c r="F13" s="25">
        <v>-1.4403786616253784</v>
      </c>
    </row>
    <row r="14" spans="1:9">
      <c r="A14" s="16">
        <v>5</v>
      </c>
      <c r="B14" s="17">
        <v>11.44</v>
      </c>
      <c r="C14" s="17">
        <v>-9.1</v>
      </c>
      <c r="D14" s="17"/>
      <c r="E14" s="25">
        <v>11.296013949230426</v>
      </c>
      <c r="F14" s="25">
        <v>-1.8093282893912914</v>
      </c>
    </row>
    <row r="15" spans="1:9">
      <c r="A15" s="16">
        <v>6</v>
      </c>
      <c r="B15" s="17">
        <v>13.5</v>
      </c>
      <c r="C15" s="17">
        <v>-4.9000000000000004</v>
      </c>
      <c r="D15" s="17"/>
      <c r="E15" s="25">
        <v>13.450661498577237</v>
      </c>
      <c r="F15" s="25">
        <v>-1.1531284623544609</v>
      </c>
    </row>
    <row r="16" spans="1:9">
      <c r="A16" s="16">
        <v>7</v>
      </c>
      <c r="B16" s="17">
        <v>9</v>
      </c>
      <c r="C16" s="17">
        <v>-4.5</v>
      </c>
      <c r="D16" s="17"/>
      <c r="E16" s="25">
        <v>8.9722560035981509</v>
      </c>
      <c r="F16" s="25">
        <v>-0.70613186155060448</v>
      </c>
    </row>
    <row r="17" spans="1:6">
      <c r="A17" s="16">
        <v>8</v>
      </c>
      <c r="B17" s="17">
        <v>7.05</v>
      </c>
      <c r="C17" s="17">
        <v>-8.6999999999999993</v>
      </c>
      <c r="D17" s="17"/>
      <c r="E17" s="25">
        <v>6.9688819020012192</v>
      </c>
      <c r="F17" s="25">
        <v>-1.0663887827428953</v>
      </c>
    </row>
    <row r="18" spans="1:6">
      <c r="A18" s="16">
        <v>9</v>
      </c>
      <c r="B18" s="17">
        <v>5.5</v>
      </c>
      <c r="C18" s="17">
        <v>-3.8</v>
      </c>
      <c r="D18" s="17"/>
      <c r="E18" s="25">
        <v>5.487908075606275</v>
      </c>
      <c r="F18" s="25">
        <v>-0.36450645220000077</v>
      </c>
    </row>
    <row r="19" spans="1:6">
      <c r="A19" s="16">
        <v>10</v>
      </c>
      <c r="B19" s="17"/>
      <c r="C19" s="17"/>
      <c r="D19" s="17">
        <v>160</v>
      </c>
      <c r="E19" s="25">
        <v>9.3000000000000007</v>
      </c>
      <c r="F19" s="25"/>
    </row>
    <row r="22" spans="1:6">
      <c r="A22" s="21" t="s">
        <v>25</v>
      </c>
      <c r="E22" s="21" t="s">
        <v>138</v>
      </c>
    </row>
    <row r="23" spans="1:6">
      <c r="E23" s="21" t="s">
        <v>36</v>
      </c>
    </row>
    <row r="24" spans="1:6">
      <c r="A24" s="21" t="s">
        <v>28</v>
      </c>
      <c r="E24" s="21" t="s">
        <v>29</v>
      </c>
    </row>
    <row r="25" spans="1:6">
      <c r="A25" s="21" t="s">
        <v>37</v>
      </c>
      <c r="E25" s="21" t="s">
        <v>38</v>
      </c>
    </row>
    <row r="26" spans="1:6">
      <c r="A26" s="21" t="s">
        <v>39</v>
      </c>
      <c r="E26" s="21" t="s">
        <v>40</v>
      </c>
    </row>
    <row r="28" spans="1:6" ht="42">
      <c r="A28" s="19" t="s">
        <v>144</v>
      </c>
      <c r="B28" s="19" t="s">
        <v>15</v>
      </c>
      <c r="C28" s="19" t="s">
        <v>145</v>
      </c>
      <c r="D28" s="19" t="s">
        <v>146</v>
      </c>
      <c r="E28" s="19" t="s">
        <v>18</v>
      </c>
      <c r="F28" s="19" t="s">
        <v>19</v>
      </c>
    </row>
    <row r="29" spans="1:6">
      <c r="A29" s="30">
        <v>1</v>
      </c>
      <c r="B29" s="26">
        <v>7.71</v>
      </c>
      <c r="C29" s="26">
        <v>-1.4</v>
      </c>
      <c r="D29" s="26"/>
      <c r="E29" s="27">
        <v>7.7076984862129221</v>
      </c>
      <c r="F29" s="27">
        <v>-0.18837209355695581</v>
      </c>
    </row>
    <row r="30" spans="1:6">
      <c r="A30" s="30">
        <v>2</v>
      </c>
      <c r="B30" s="26">
        <v>7.16</v>
      </c>
      <c r="C30" s="26">
        <v>-0.6</v>
      </c>
      <c r="D30" s="26"/>
      <c r="E30" s="27">
        <v>7.159607412657067</v>
      </c>
      <c r="F30" s="27">
        <v>-7.4977974272319878E-2</v>
      </c>
    </row>
    <row r="31" spans="1:6">
      <c r="A31" s="30">
        <v>3</v>
      </c>
      <c r="B31" s="26">
        <v>7.65</v>
      </c>
      <c r="C31" s="26">
        <v>-1</v>
      </c>
      <c r="D31" s="26"/>
      <c r="E31" s="27">
        <v>7.6488348679463938</v>
      </c>
      <c r="F31" s="27">
        <v>-0.13351090924521888</v>
      </c>
    </row>
    <row r="32" spans="1:6">
      <c r="A32" s="30">
        <v>4</v>
      </c>
      <c r="B32" s="26">
        <v>9.2100000000000009</v>
      </c>
      <c r="C32" s="26">
        <v>0.7</v>
      </c>
      <c r="D32" s="26"/>
      <c r="E32" s="27">
        <v>9.2093126545727628</v>
      </c>
      <c r="F32" s="27">
        <v>0.11251857769262644</v>
      </c>
    </row>
    <row r="33" spans="1:8">
      <c r="A33" s="30">
        <v>5</v>
      </c>
      <c r="B33" s="26">
        <v>5.32</v>
      </c>
      <c r="C33" s="26">
        <v>-2.2999999999999998</v>
      </c>
      <c r="D33" s="26"/>
      <c r="E33" s="27">
        <v>5.3157141820088532</v>
      </c>
      <c r="F33" s="27">
        <v>-0.21350113627321779</v>
      </c>
    </row>
    <row r="34" spans="1:8">
      <c r="A34" s="30">
        <v>6</v>
      </c>
      <c r="B34" s="26"/>
      <c r="C34" s="26"/>
      <c r="D34" s="26">
        <v>270</v>
      </c>
      <c r="E34" s="27">
        <v>33.83</v>
      </c>
      <c r="F34" s="27"/>
    </row>
    <row r="35" spans="1:8">
      <c r="A35" s="30">
        <v>7</v>
      </c>
      <c r="B35" s="26">
        <v>13.5</v>
      </c>
      <c r="C35" s="26">
        <v>-1.1000000000000001</v>
      </c>
      <c r="D35" s="26"/>
      <c r="E35" s="27">
        <v>13.497512113642196</v>
      </c>
      <c r="F35" s="27">
        <v>-0.2591654723958105</v>
      </c>
    </row>
    <row r="36" spans="1:8">
      <c r="A36" s="30">
        <v>8</v>
      </c>
      <c r="B36" s="26">
        <v>11.87</v>
      </c>
      <c r="C36" s="26">
        <v>0</v>
      </c>
      <c r="D36" s="26"/>
      <c r="E36" s="27"/>
      <c r="F36" s="27"/>
    </row>
    <row r="37" spans="1:8">
      <c r="A37" s="30">
        <v>9</v>
      </c>
      <c r="B37" s="26">
        <v>16.62</v>
      </c>
      <c r="C37" s="26">
        <v>-0.1</v>
      </c>
      <c r="D37" s="26"/>
      <c r="E37" s="27">
        <v>16.619974686298843</v>
      </c>
      <c r="F37" s="27">
        <v>-2.9007357441229894E-2</v>
      </c>
    </row>
    <row r="38" spans="1:8">
      <c r="A38" s="30">
        <v>10</v>
      </c>
      <c r="B38" s="26"/>
      <c r="C38" s="26"/>
      <c r="D38" s="26">
        <v>90</v>
      </c>
      <c r="E38" s="27">
        <v>11</v>
      </c>
      <c r="F38" s="27"/>
    </row>
    <row r="39" spans="1:8">
      <c r="A39" s="30">
        <v>11</v>
      </c>
      <c r="B39" s="26">
        <v>8.16</v>
      </c>
      <c r="C39" s="26">
        <v>3.2</v>
      </c>
      <c r="D39" s="26"/>
      <c r="E39" s="27">
        <v>8.1472766357249657</v>
      </c>
      <c r="F39" s="27">
        <v>0.45550348074421665</v>
      </c>
    </row>
    <row r="40" spans="1:8">
      <c r="A40" s="30">
        <v>12</v>
      </c>
      <c r="B40" s="26"/>
      <c r="C40" s="26"/>
      <c r="D40" s="26">
        <v>90</v>
      </c>
      <c r="E40" s="27">
        <v>11.3</v>
      </c>
      <c r="F40" s="27"/>
    </row>
    <row r="41" spans="1:8">
      <c r="A41" s="30">
        <v>13</v>
      </c>
      <c r="B41" s="26">
        <v>11.28</v>
      </c>
      <c r="C41" s="26">
        <v>-2.4</v>
      </c>
      <c r="D41" s="26"/>
      <c r="E41" s="27">
        <v>11.270105523515122</v>
      </c>
      <c r="F41" s="27">
        <v>-0.4723573740653717</v>
      </c>
    </row>
    <row r="44" spans="1:8">
      <c r="A44" s="23" t="s">
        <v>139</v>
      </c>
      <c r="B44" s="23"/>
      <c r="C44" s="23"/>
      <c r="D44" s="23"/>
      <c r="E44" s="23" t="s">
        <v>42</v>
      </c>
      <c r="F44" s="23"/>
      <c r="G44" s="23"/>
      <c r="H44" s="23"/>
    </row>
    <row r="45" spans="1:8">
      <c r="A45" s="23"/>
      <c r="B45" s="23"/>
      <c r="C45" s="23"/>
      <c r="D45" s="23"/>
      <c r="E45" s="23" t="s">
        <v>36</v>
      </c>
      <c r="F45" s="23"/>
      <c r="G45" s="23"/>
      <c r="H45" s="23"/>
    </row>
    <row r="46" spans="1:8">
      <c r="A46" s="23" t="s">
        <v>28</v>
      </c>
      <c r="B46" s="23"/>
      <c r="C46" s="23"/>
      <c r="D46" s="23"/>
      <c r="E46" s="23" t="s">
        <v>29</v>
      </c>
      <c r="F46" s="23"/>
      <c r="G46" s="23"/>
      <c r="H46" s="23"/>
    </row>
    <row r="47" spans="1:8">
      <c r="A47" s="23" t="s">
        <v>43</v>
      </c>
      <c r="B47" s="23"/>
      <c r="C47" s="23"/>
      <c r="D47" s="23"/>
      <c r="E47" s="23" t="s">
        <v>140</v>
      </c>
      <c r="F47" s="23"/>
      <c r="G47" s="23"/>
      <c r="H47" s="23"/>
    </row>
    <row r="48" spans="1:8">
      <c r="A48" s="23" t="s">
        <v>44</v>
      </c>
      <c r="B48" s="23"/>
      <c r="C48" s="23"/>
      <c r="D48" s="23"/>
      <c r="E48" s="23" t="s">
        <v>45</v>
      </c>
      <c r="F48" s="23"/>
      <c r="G48" s="23"/>
      <c r="H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42">
      <c r="A50" s="31" t="s">
        <v>144</v>
      </c>
      <c r="B50" s="31" t="s">
        <v>15</v>
      </c>
      <c r="C50" s="31" t="s">
        <v>145</v>
      </c>
      <c r="D50" s="24" t="s">
        <v>146</v>
      </c>
      <c r="E50" s="31" t="s">
        <v>18</v>
      </c>
      <c r="F50" s="31" t="s">
        <v>19</v>
      </c>
    </row>
    <row r="51" spans="1:10">
      <c r="A51" s="16">
        <v>1</v>
      </c>
      <c r="B51" s="17">
        <v>8.2899999999999991</v>
      </c>
      <c r="C51" s="17">
        <v>-1.8</v>
      </c>
      <c r="D51" s="17"/>
      <c r="E51" s="25">
        <v>8.2859093854319141</v>
      </c>
      <c r="F51" s="25">
        <v>-0.26039519275768352</v>
      </c>
    </row>
    <row r="52" spans="1:10">
      <c r="A52" s="16">
        <v>2</v>
      </c>
      <c r="B52" s="17"/>
      <c r="C52" s="17"/>
      <c r="D52" s="17">
        <v>90</v>
      </c>
      <c r="E52" s="25">
        <v>16.63</v>
      </c>
      <c r="F52" s="25"/>
    </row>
    <row r="53" spans="1:10">
      <c r="A53" s="16">
        <v>3</v>
      </c>
      <c r="B53" s="17">
        <v>9.23</v>
      </c>
      <c r="C53" s="17">
        <v>-0.2</v>
      </c>
      <c r="D53" s="17"/>
      <c r="E53" s="25">
        <v>9.2299437676814051</v>
      </c>
      <c r="F53" s="25">
        <v>-3.2218712562515052E-2</v>
      </c>
    </row>
    <row r="54" spans="1:10">
      <c r="A54" s="16">
        <v>4</v>
      </c>
      <c r="B54" s="17">
        <v>9.68</v>
      </c>
      <c r="C54" s="17">
        <v>-0.6</v>
      </c>
      <c r="D54" s="17"/>
      <c r="E54" s="25">
        <v>9.6794692394581574</v>
      </c>
      <c r="F54" s="25">
        <v>-0.10136687024525927</v>
      </c>
    </row>
    <row r="55" spans="1:10">
      <c r="A55" s="16">
        <v>5</v>
      </c>
      <c r="B55" s="17">
        <v>14.7</v>
      </c>
      <c r="C55" s="17">
        <v>-0.3</v>
      </c>
      <c r="D55" s="17"/>
      <c r="E55" s="25">
        <v>14.699798496037172</v>
      </c>
      <c r="F55" s="25">
        <v>-7.6968668321867814E-2</v>
      </c>
    </row>
    <row r="56" spans="1:10">
      <c r="A56" s="16">
        <v>6</v>
      </c>
      <c r="B56" s="17">
        <v>13.6</v>
      </c>
      <c r="C56" s="17">
        <v>-0.6</v>
      </c>
      <c r="D56" s="17"/>
      <c r="E56" s="25">
        <v>13.599254303370964</v>
      </c>
      <c r="F56" s="25">
        <v>-0.14241626398094276</v>
      </c>
    </row>
    <row r="57" spans="1:10">
      <c r="A57" s="16">
        <v>7</v>
      </c>
      <c r="B57" s="17"/>
      <c r="C57" s="17" t="s">
        <v>23</v>
      </c>
      <c r="D57" s="17">
        <v>270</v>
      </c>
      <c r="E57" s="25">
        <v>2.36</v>
      </c>
      <c r="F57" s="25"/>
    </row>
    <row r="58" spans="1:10">
      <c r="A58" s="16">
        <v>8</v>
      </c>
      <c r="B58" s="17">
        <v>19.399999999999999</v>
      </c>
      <c r="C58" s="17">
        <v>-1.1000000000000001</v>
      </c>
      <c r="D58" s="17"/>
      <c r="E58" s="25">
        <v>19.396424815159897</v>
      </c>
      <c r="F58" s="25">
        <v>-0.37243038255397953</v>
      </c>
    </row>
    <row r="59" spans="1:10">
      <c r="A59" s="16">
        <v>9</v>
      </c>
      <c r="B59" s="17"/>
      <c r="C59" s="17"/>
      <c r="D59" s="17">
        <v>270</v>
      </c>
      <c r="E59" s="25">
        <v>14.27</v>
      </c>
      <c r="F59" s="25"/>
    </row>
    <row r="60" spans="1:10">
      <c r="A60" s="16">
        <v>10</v>
      </c>
      <c r="B60" s="17">
        <v>12.24</v>
      </c>
      <c r="C60" s="17">
        <v>0</v>
      </c>
      <c r="D60" s="17"/>
      <c r="E60" s="25">
        <v>12.24</v>
      </c>
      <c r="F60" s="25">
        <v>0</v>
      </c>
    </row>
    <row r="61" spans="1:10">
      <c r="A61" s="16">
        <v>11</v>
      </c>
      <c r="B61" s="17">
        <v>16.510000000000002</v>
      </c>
      <c r="C61" s="17">
        <v>-0.4</v>
      </c>
      <c r="D61" s="17"/>
      <c r="E61" s="25">
        <v>16.509597662946067</v>
      </c>
      <c r="F61" s="25">
        <v>-0.11526060751934525</v>
      </c>
    </row>
    <row r="62" spans="1:10">
      <c r="A62" s="16">
        <v>12</v>
      </c>
      <c r="B62" s="17">
        <v>13.23</v>
      </c>
      <c r="C62" s="17">
        <v>-0.6</v>
      </c>
      <c r="D62" s="17"/>
      <c r="E62" s="25">
        <v>13.229274590705726</v>
      </c>
      <c r="F62" s="25">
        <v>-0.13854170385793182</v>
      </c>
    </row>
    <row r="63" spans="1:10">
      <c r="A63" s="16">
        <v>13</v>
      </c>
      <c r="B63" s="17">
        <v>13.42</v>
      </c>
      <c r="C63" s="17">
        <v>-0.6</v>
      </c>
      <c r="D63" s="17"/>
      <c r="E63" s="25">
        <v>13.419264172885173</v>
      </c>
      <c r="F63" s="25">
        <v>-0.14053134284001853</v>
      </c>
    </row>
    <row r="64" spans="1:10">
      <c r="A64" s="16">
        <v>14</v>
      </c>
      <c r="B64" s="28">
        <v>15.44</v>
      </c>
      <c r="C64" s="28">
        <v>-0.8</v>
      </c>
      <c r="D64" s="17"/>
      <c r="E64" s="25">
        <v>15.438494970703657</v>
      </c>
      <c r="F64" s="25">
        <v>-0.21557606443640298</v>
      </c>
    </row>
    <row r="65" spans="1:10">
      <c r="A65" s="16">
        <v>15</v>
      </c>
      <c r="B65" s="17"/>
      <c r="C65" s="17"/>
      <c r="D65" s="17">
        <v>90</v>
      </c>
      <c r="E65" s="25">
        <v>1.85</v>
      </c>
      <c r="F65" s="25"/>
    </row>
    <row r="66" spans="1:10">
      <c r="A66" s="16">
        <v>16</v>
      </c>
      <c r="B66" s="17">
        <v>10.07</v>
      </c>
      <c r="C66" s="17">
        <v>-0.5</v>
      </c>
      <c r="D66" s="17"/>
      <c r="E66" s="25">
        <v>10.069616565256206</v>
      </c>
      <c r="F66" s="25">
        <v>-8.7876212468625522E-2</v>
      </c>
    </row>
    <row r="67" spans="1:10">
      <c r="A67" s="16">
        <v>17</v>
      </c>
      <c r="B67" s="17">
        <v>4.9800000000000004</v>
      </c>
      <c r="C67" s="17">
        <v>0</v>
      </c>
      <c r="D67" s="17"/>
      <c r="E67" s="25">
        <v>4.9800000000000004</v>
      </c>
      <c r="F67" s="25">
        <v>0</v>
      </c>
    </row>
    <row r="68" spans="1:10">
      <c r="A68" s="16">
        <v>18</v>
      </c>
      <c r="B68" s="17"/>
      <c r="C68" s="17"/>
      <c r="D68" s="17">
        <v>270</v>
      </c>
      <c r="E68" s="25">
        <v>1.8</v>
      </c>
      <c r="F68" s="25"/>
    </row>
    <row r="69" spans="1:10">
      <c r="A69" s="16">
        <v>19</v>
      </c>
      <c r="B69" s="17">
        <v>3.67</v>
      </c>
      <c r="C69" s="17">
        <v>-1.04</v>
      </c>
      <c r="D69" s="17"/>
      <c r="E69" s="25">
        <v>3.6693954314401407</v>
      </c>
      <c r="F69" s="25">
        <v>-6.6612068923145834E-2</v>
      </c>
    </row>
    <row r="70" spans="1:10">
      <c r="A70" s="16">
        <v>20</v>
      </c>
      <c r="B70" s="17">
        <v>5.24</v>
      </c>
      <c r="C70" s="17">
        <v>5.2</v>
      </c>
      <c r="D70" s="17"/>
      <c r="E70" s="25">
        <v>5.2184342487476849</v>
      </c>
      <c r="F70" s="25">
        <v>0.47491472023636805</v>
      </c>
    </row>
    <row r="73" spans="1:10">
      <c r="A73" s="23" t="s">
        <v>139</v>
      </c>
      <c r="B73" s="23"/>
      <c r="C73" s="23"/>
      <c r="D73" s="23"/>
      <c r="E73" s="23" t="s">
        <v>46</v>
      </c>
      <c r="F73" s="23"/>
      <c r="G73" s="23"/>
      <c r="H73" s="23"/>
    </row>
    <row r="74" spans="1:10">
      <c r="A74" s="23"/>
      <c r="B74" s="23"/>
      <c r="C74" s="23"/>
      <c r="D74" s="23"/>
      <c r="E74" s="23" t="s">
        <v>47</v>
      </c>
      <c r="F74" s="23"/>
      <c r="G74" s="23"/>
      <c r="H74" s="23"/>
    </row>
    <row r="75" spans="1:10">
      <c r="A75" s="23" t="s">
        <v>48</v>
      </c>
      <c r="B75" s="23"/>
      <c r="C75" s="23"/>
      <c r="D75" s="23"/>
      <c r="E75" s="23" t="s">
        <v>49</v>
      </c>
      <c r="F75" s="23"/>
      <c r="G75" s="23"/>
      <c r="H75" s="23"/>
    </row>
    <row r="76" spans="1:10">
      <c r="A76" s="23" t="s">
        <v>50</v>
      </c>
      <c r="B76" s="23"/>
      <c r="C76" s="23"/>
      <c r="D76" s="23"/>
      <c r="E76" s="23" t="s">
        <v>51</v>
      </c>
      <c r="F76" s="23"/>
      <c r="G76" s="23"/>
      <c r="H76" s="23"/>
    </row>
    <row r="77" spans="1:10">
      <c r="A77" s="23" t="s">
        <v>52</v>
      </c>
      <c r="B77" s="23"/>
      <c r="C77" s="23"/>
      <c r="D77" s="23"/>
      <c r="E77" s="23" t="s">
        <v>33</v>
      </c>
      <c r="F77" s="23"/>
      <c r="G77" s="23"/>
      <c r="H77" s="23"/>
    </row>
    <row r="78" spans="1:10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ht="15.75" customHeight="1">
      <c r="A79" s="63" t="s">
        <v>144</v>
      </c>
      <c r="B79" s="63" t="s">
        <v>15</v>
      </c>
      <c r="C79" s="63" t="s">
        <v>145</v>
      </c>
      <c r="D79" s="63" t="s">
        <v>18</v>
      </c>
      <c r="E79" s="63" t="s">
        <v>19</v>
      </c>
    </row>
    <row r="80" spans="1:10">
      <c r="A80" s="63"/>
      <c r="B80" s="63"/>
      <c r="C80" s="63"/>
      <c r="D80" s="63"/>
      <c r="E80" s="63"/>
    </row>
    <row r="81" spans="1:5">
      <c r="A81" s="16">
        <v>1</v>
      </c>
      <c r="B81" s="17">
        <v>11.14</v>
      </c>
      <c r="C81" s="17">
        <v>-1.5</v>
      </c>
      <c r="D81" s="25">
        <v>11.136182600227709</v>
      </c>
      <c r="E81" s="25">
        <v>-0.29161120414970693</v>
      </c>
    </row>
    <row r="82" spans="1:5">
      <c r="A82" s="16">
        <v>2</v>
      </c>
      <c r="B82" s="17">
        <v>8.43</v>
      </c>
      <c r="C82" s="17">
        <v>-11.4</v>
      </c>
      <c r="D82" s="25">
        <v>8.2636860020611156</v>
      </c>
      <c r="E82" s="25">
        <v>-1.6662513793960334</v>
      </c>
    </row>
    <row r="83" spans="1:5">
      <c r="A83" s="16">
        <v>3</v>
      </c>
      <c r="B83" s="17">
        <v>9.1999999999999993</v>
      </c>
      <c r="C83" s="17">
        <v>-1.2</v>
      </c>
      <c r="D83" s="25">
        <v>9.1979822879685784</v>
      </c>
      <c r="E83" s="25">
        <v>-0.192670262926884</v>
      </c>
    </row>
    <row r="84" spans="1:5">
      <c r="A84" s="16">
        <v>4</v>
      </c>
      <c r="B84" s="28">
        <v>5.44</v>
      </c>
      <c r="C84" s="28">
        <v>-13.3</v>
      </c>
      <c r="D84" s="25">
        <v>5.2940930679073608</v>
      </c>
      <c r="E84" s="25">
        <v>-1.2514705703032882</v>
      </c>
    </row>
    <row r="85" spans="1:5">
      <c r="A85" s="16">
        <v>5</v>
      </c>
      <c r="B85" s="28">
        <v>0.75</v>
      </c>
      <c r="C85" s="28">
        <v>-38.5</v>
      </c>
      <c r="D85" s="25">
        <v>0.58695611763931044</v>
      </c>
      <c r="E85" s="25">
        <v>-0.46688597747821464</v>
      </c>
    </row>
    <row r="86" spans="1:5">
      <c r="D86" s="32"/>
      <c r="E86" s="32"/>
    </row>
    <row r="88" spans="1:5">
      <c r="A88" s="21" t="s">
        <v>139</v>
      </c>
      <c r="E88" s="21" t="s">
        <v>53</v>
      </c>
    </row>
    <row r="89" spans="1:5">
      <c r="E89" s="21" t="s">
        <v>54</v>
      </c>
    </row>
    <row r="90" spans="1:5">
      <c r="A90" s="21" t="s">
        <v>48</v>
      </c>
      <c r="E90" s="21" t="s">
        <v>55</v>
      </c>
    </row>
    <row r="91" spans="1:5">
      <c r="A91" s="21" t="s">
        <v>50</v>
      </c>
      <c r="E91" s="21" t="s">
        <v>56</v>
      </c>
    </row>
    <row r="92" spans="1:5">
      <c r="A92" s="21" t="s">
        <v>52</v>
      </c>
      <c r="E92" s="21" t="s">
        <v>57</v>
      </c>
    </row>
    <row r="94" spans="1:5" ht="28">
      <c r="A94" s="19" t="s">
        <v>144</v>
      </c>
      <c r="B94" s="19" t="s">
        <v>15</v>
      </c>
      <c r="C94" s="19" t="s">
        <v>145</v>
      </c>
      <c r="D94" s="19" t="s">
        <v>18</v>
      </c>
      <c r="E94" s="19" t="s">
        <v>19</v>
      </c>
    </row>
    <row r="95" spans="1:5">
      <c r="A95" s="30">
        <v>1</v>
      </c>
      <c r="B95" s="26">
        <v>6.2</v>
      </c>
      <c r="C95" s="26">
        <v>-1.3</v>
      </c>
      <c r="D95" s="27">
        <v>6.1984041778007297</v>
      </c>
      <c r="E95" s="27">
        <v>-0.14066146815124442</v>
      </c>
    </row>
    <row r="96" spans="1:5">
      <c r="A96" s="30">
        <v>2</v>
      </c>
      <c r="B96" s="26">
        <v>2.2799999999999998</v>
      </c>
      <c r="C96" s="26">
        <v>-20.7</v>
      </c>
      <c r="D96" s="27">
        <v>2.1328123902920972</v>
      </c>
      <c r="E96" s="27">
        <v>-0.8059226438167062</v>
      </c>
    </row>
    <row r="97" spans="1:5">
      <c r="A97" s="30">
        <v>3</v>
      </c>
      <c r="B97" s="26">
        <v>6</v>
      </c>
      <c r="C97" s="26">
        <v>-23</v>
      </c>
      <c r="D97" s="27">
        <v>5.523029120714642</v>
      </c>
      <c r="E97" s="27">
        <v>-2.3443867709356425</v>
      </c>
    </row>
  </sheetData>
  <mergeCells count="6">
    <mergeCell ref="D79:D80"/>
    <mergeCell ref="E79:E80"/>
    <mergeCell ref="A1:H1"/>
    <mergeCell ref="A79:A80"/>
    <mergeCell ref="B79:B80"/>
    <mergeCell ref="C79:C8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3" sqref="B3:D33"/>
    </sheetView>
  </sheetViews>
  <sheetFormatPr baseColWidth="10" defaultColWidth="8.83203125" defaultRowHeight="14" x14ac:dyDescent="0"/>
  <cols>
    <col min="1" max="1" width="3.5" style="3" bestFit="1" customWidth="1"/>
    <col min="2" max="2" width="22.5" bestFit="1" customWidth="1"/>
    <col min="3" max="3" width="8.33203125" style="9" customWidth="1"/>
    <col min="4" max="4" width="9.1640625" style="9" customWidth="1"/>
    <col min="5" max="5" width="10.83203125" bestFit="1" customWidth="1"/>
    <col min="6" max="6" width="12.1640625" customWidth="1"/>
    <col min="7" max="7" width="8.33203125" customWidth="1"/>
    <col min="8" max="8" width="8" bestFit="1" customWidth="1"/>
    <col min="10" max="10" width="10.1640625" customWidth="1"/>
  </cols>
  <sheetData>
    <row r="1" spans="1:13">
      <c r="A1" s="65" t="s">
        <v>0</v>
      </c>
      <c r="B1" s="65" t="s">
        <v>100</v>
      </c>
      <c r="C1" s="66" t="s">
        <v>9</v>
      </c>
      <c r="D1" s="66"/>
      <c r="E1" s="65" t="s">
        <v>129</v>
      </c>
      <c r="F1" s="65" t="s">
        <v>147</v>
      </c>
      <c r="G1" s="65" t="s">
        <v>126</v>
      </c>
      <c r="H1" s="65" t="s">
        <v>125</v>
      </c>
      <c r="I1" s="65" t="s">
        <v>127</v>
      </c>
      <c r="J1" s="65" t="s">
        <v>128</v>
      </c>
      <c r="K1" s="65" t="s">
        <v>12</v>
      </c>
      <c r="L1" s="65" t="s">
        <v>130</v>
      </c>
      <c r="M1" s="65" t="s">
        <v>131</v>
      </c>
    </row>
    <row r="2" spans="1:13" s="12" customFormat="1">
      <c r="A2" s="65"/>
      <c r="B2" s="65"/>
      <c r="C2" s="19" t="s">
        <v>8</v>
      </c>
      <c r="D2" s="19" t="s">
        <v>10</v>
      </c>
      <c r="E2" s="65"/>
      <c r="F2" s="65"/>
      <c r="G2" s="65"/>
      <c r="H2" s="65"/>
      <c r="I2" s="65"/>
      <c r="J2" s="65"/>
      <c r="K2" s="65"/>
      <c r="L2" s="65"/>
      <c r="M2" s="65"/>
    </row>
    <row r="3" spans="1:13" s="8" customFormat="1">
      <c r="A3" s="14">
        <v>1</v>
      </c>
      <c r="B3" s="5" t="s">
        <v>132</v>
      </c>
      <c r="C3" s="14">
        <v>380312</v>
      </c>
      <c r="D3" s="14">
        <v>9200168</v>
      </c>
      <c r="E3" s="5">
        <v>11.7</v>
      </c>
      <c r="F3" s="5">
        <v>0.8</v>
      </c>
      <c r="G3" s="5">
        <v>2103.62</v>
      </c>
      <c r="H3" s="15">
        <f>G3-E3-F3</f>
        <v>2091.12</v>
      </c>
      <c r="I3" s="5">
        <v>442</v>
      </c>
      <c r="J3" s="15">
        <v>17.5</v>
      </c>
      <c r="K3" s="15">
        <v>7.1</v>
      </c>
      <c r="L3" s="5">
        <v>313</v>
      </c>
      <c r="M3" s="5">
        <v>266</v>
      </c>
    </row>
    <row r="4" spans="1:13" s="8" customFormat="1">
      <c r="A4" s="14">
        <v>2</v>
      </c>
      <c r="B4" s="5" t="s">
        <v>101</v>
      </c>
      <c r="C4" s="14">
        <v>380305</v>
      </c>
      <c r="D4" s="14">
        <v>9200140</v>
      </c>
      <c r="E4" s="5">
        <v>13</v>
      </c>
      <c r="F4" s="5">
        <v>0.1</v>
      </c>
      <c r="G4" s="5">
        <v>2108.1</v>
      </c>
      <c r="H4" s="15">
        <f t="shared" ref="H4:H26" si="0">G4-E4-F4</f>
        <v>2095</v>
      </c>
      <c r="I4" s="5">
        <v>415</v>
      </c>
      <c r="J4" s="15">
        <v>18.3</v>
      </c>
      <c r="K4" s="15">
        <v>7.3</v>
      </c>
      <c r="L4" s="5">
        <v>294</v>
      </c>
      <c r="M4" s="5">
        <v>248</v>
      </c>
    </row>
    <row r="5" spans="1:13" s="8" customFormat="1">
      <c r="A5" s="14">
        <v>3</v>
      </c>
      <c r="B5" s="5" t="s">
        <v>87</v>
      </c>
      <c r="C5" s="14">
        <v>380273</v>
      </c>
      <c r="D5" s="14">
        <v>9200106</v>
      </c>
      <c r="E5" s="5">
        <v>10.8</v>
      </c>
      <c r="F5" s="5">
        <v>0</v>
      </c>
      <c r="G5" s="5">
        <v>2107.5</v>
      </c>
      <c r="H5" s="15">
        <f t="shared" si="0"/>
        <v>2096.6999999999998</v>
      </c>
      <c r="I5" s="5">
        <v>415</v>
      </c>
      <c r="J5" s="15">
        <v>17.399999999999999</v>
      </c>
      <c r="K5" s="15">
        <v>6.5</v>
      </c>
      <c r="L5" s="5">
        <v>295</v>
      </c>
      <c r="M5" s="5">
        <v>246</v>
      </c>
    </row>
    <row r="6" spans="1:13" s="8" customFormat="1">
      <c r="A6" s="14">
        <v>4</v>
      </c>
      <c r="B6" s="5" t="s">
        <v>102</v>
      </c>
      <c r="C6" s="14">
        <v>380273</v>
      </c>
      <c r="D6" s="14">
        <v>9200149</v>
      </c>
      <c r="E6" s="5">
        <v>13.8</v>
      </c>
      <c r="F6" s="5">
        <v>0.74</v>
      </c>
      <c r="G6" s="5">
        <v>2103.73</v>
      </c>
      <c r="H6" s="15">
        <f t="shared" si="0"/>
        <v>2089.19</v>
      </c>
      <c r="I6" s="5">
        <v>396</v>
      </c>
      <c r="J6" s="15">
        <v>18.3</v>
      </c>
      <c r="K6" s="15">
        <v>7.4</v>
      </c>
      <c r="L6" s="5">
        <v>281</v>
      </c>
      <c r="M6" s="5">
        <v>234</v>
      </c>
    </row>
    <row r="7" spans="1:13" s="8" customFormat="1">
      <c r="A7" s="14">
        <v>5</v>
      </c>
      <c r="B7" s="5" t="s">
        <v>95</v>
      </c>
      <c r="C7" s="14">
        <v>380346</v>
      </c>
      <c r="D7" s="14">
        <v>9200126</v>
      </c>
      <c r="E7" s="5">
        <v>11.9</v>
      </c>
      <c r="F7" s="5">
        <v>0.2</v>
      </c>
      <c r="G7" s="5">
        <v>2107.9499999999998</v>
      </c>
      <c r="H7" s="15">
        <f t="shared" si="0"/>
        <v>2095.85</v>
      </c>
      <c r="I7" s="5">
        <v>418</v>
      </c>
      <c r="J7" s="15">
        <v>18.2</v>
      </c>
      <c r="K7" s="15">
        <v>6.9</v>
      </c>
      <c r="L7" s="5">
        <v>301</v>
      </c>
      <c r="M7" s="5">
        <v>255</v>
      </c>
    </row>
    <row r="8" spans="1:13" s="8" customFormat="1">
      <c r="A8" s="14">
        <v>6</v>
      </c>
      <c r="B8" s="5" t="s">
        <v>103</v>
      </c>
      <c r="C8" s="14">
        <v>380322</v>
      </c>
      <c r="D8" s="14">
        <v>9200097</v>
      </c>
      <c r="E8" s="5">
        <v>14.5</v>
      </c>
      <c r="F8" s="5">
        <v>0.3</v>
      </c>
      <c r="G8" s="5">
        <v>2107.6</v>
      </c>
      <c r="H8" s="15">
        <f t="shared" si="0"/>
        <v>2092.7999999999997</v>
      </c>
      <c r="I8" s="5">
        <v>497</v>
      </c>
      <c r="J8" s="15">
        <v>19</v>
      </c>
      <c r="K8" s="15">
        <v>6.88</v>
      </c>
      <c r="L8" s="5">
        <v>353</v>
      </c>
      <c r="M8" s="5">
        <v>299</v>
      </c>
    </row>
    <row r="9" spans="1:13" s="8" customFormat="1">
      <c r="A9" s="14">
        <v>7</v>
      </c>
      <c r="B9" s="5" t="s">
        <v>104</v>
      </c>
      <c r="C9" s="14">
        <v>380307</v>
      </c>
      <c r="D9" s="14">
        <v>9200085</v>
      </c>
      <c r="E9" s="5">
        <v>15.7</v>
      </c>
      <c r="F9" s="5">
        <v>0.1</v>
      </c>
      <c r="G9" s="5">
        <v>2107.5</v>
      </c>
      <c r="H9" s="15">
        <f t="shared" si="0"/>
        <v>2091.7000000000003</v>
      </c>
      <c r="I9" s="5">
        <v>498</v>
      </c>
      <c r="J9" s="15">
        <v>18</v>
      </c>
      <c r="K9" s="15">
        <v>6.63</v>
      </c>
      <c r="L9" s="5">
        <v>353</v>
      </c>
      <c r="M9" s="5">
        <v>300</v>
      </c>
    </row>
    <row r="10" spans="1:13" s="8" customFormat="1">
      <c r="A10" s="14">
        <v>8</v>
      </c>
      <c r="B10" s="5" t="s">
        <v>105</v>
      </c>
      <c r="C10" s="14">
        <v>380316</v>
      </c>
      <c r="D10" s="14">
        <v>9200070</v>
      </c>
      <c r="E10" s="5">
        <v>15.45</v>
      </c>
      <c r="F10" s="5">
        <v>0</v>
      </c>
      <c r="G10" s="5">
        <v>2107.1999999999998</v>
      </c>
      <c r="H10" s="15">
        <f t="shared" si="0"/>
        <v>2091.75</v>
      </c>
      <c r="I10" s="5">
        <v>485</v>
      </c>
      <c r="J10" s="15">
        <v>18.5</v>
      </c>
      <c r="K10" s="15">
        <v>6.62</v>
      </c>
      <c r="L10" s="5">
        <v>344</v>
      </c>
      <c r="M10" s="5">
        <v>291</v>
      </c>
    </row>
    <row r="11" spans="1:13" s="8" customFormat="1">
      <c r="A11" s="14">
        <v>9</v>
      </c>
      <c r="B11" s="5" t="s">
        <v>106</v>
      </c>
      <c r="C11" s="14">
        <v>380353</v>
      </c>
      <c r="D11" s="14">
        <v>9200070</v>
      </c>
      <c r="E11" s="5">
        <v>11.6</v>
      </c>
      <c r="F11" s="5">
        <v>0.8</v>
      </c>
      <c r="G11" s="5">
        <v>2107.3000000000002</v>
      </c>
      <c r="H11" s="15">
        <f t="shared" si="0"/>
        <v>2094.9</v>
      </c>
      <c r="I11" s="5">
        <v>420</v>
      </c>
      <c r="J11" s="15">
        <v>18.399999999999999</v>
      </c>
      <c r="K11" s="15">
        <v>6.85</v>
      </c>
      <c r="L11" s="5">
        <v>295</v>
      </c>
      <c r="M11" s="5">
        <v>251</v>
      </c>
    </row>
    <row r="12" spans="1:13" s="8" customFormat="1">
      <c r="A12" s="14">
        <v>10</v>
      </c>
      <c r="B12" s="5" t="s">
        <v>107</v>
      </c>
      <c r="C12" s="14">
        <v>380355</v>
      </c>
      <c r="D12" s="14">
        <v>9200035</v>
      </c>
      <c r="E12" s="5">
        <v>11.1</v>
      </c>
      <c r="F12" s="5">
        <v>0.1</v>
      </c>
      <c r="G12" s="5">
        <v>2106.9</v>
      </c>
      <c r="H12" s="15">
        <f t="shared" si="0"/>
        <v>2095.7000000000003</v>
      </c>
      <c r="I12" s="5">
        <v>353</v>
      </c>
      <c r="J12" s="15">
        <v>17.3</v>
      </c>
      <c r="K12" s="15">
        <v>7.25</v>
      </c>
      <c r="L12" s="5">
        <v>247</v>
      </c>
      <c r="M12" s="5">
        <v>210</v>
      </c>
    </row>
    <row r="13" spans="1:13" s="8" customFormat="1">
      <c r="A13" s="14">
        <v>11</v>
      </c>
      <c r="B13" s="5" t="s">
        <v>94</v>
      </c>
      <c r="C13" s="14">
        <v>380378</v>
      </c>
      <c r="D13" s="14">
        <v>9199993</v>
      </c>
      <c r="E13" s="5">
        <v>11.05</v>
      </c>
      <c r="F13" s="5">
        <v>0.3</v>
      </c>
      <c r="G13" s="5">
        <v>2106.9</v>
      </c>
      <c r="H13" s="15">
        <f t="shared" si="0"/>
        <v>2095.5499999999997</v>
      </c>
      <c r="I13" s="5">
        <v>384</v>
      </c>
      <c r="J13" s="15">
        <v>17.600000000000001</v>
      </c>
      <c r="K13" s="15">
        <v>7.5</v>
      </c>
      <c r="L13" s="5">
        <v>272</v>
      </c>
      <c r="M13" s="5">
        <v>231</v>
      </c>
    </row>
    <row r="14" spans="1:13" s="8" customFormat="1">
      <c r="A14" s="14">
        <v>12</v>
      </c>
      <c r="B14" s="5" t="s">
        <v>108</v>
      </c>
      <c r="C14" s="14">
        <v>380377</v>
      </c>
      <c r="D14" s="14">
        <v>9200044</v>
      </c>
      <c r="E14" s="5">
        <v>4.0999999999999996</v>
      </c>
      <c r="F14" s="5">
        <v>0.1</v>
      </c>
      <c r="G14" s="5">
        <v>2107.1999999999998</v>
      </c>
      <c r="H14" s="15">
        <f t="shared" si="0"/>
        <v>2103</v>
      </c>
      <c r="I14" s="5">
        <v>520</v>
      </c>
      <c r="J14" s="15">
        <v>17.100000000000001</v>
      </c>
      <c r="K14" s="15">
        <v>7.3</v>
      </c>
      <c r="L14" s="5">
        <v>369</v>
      </c>
      <c r="M14" s="5">
        <v>313</v>
      </c>
    </row>
    <row r="15" spans="1:13" s="8" customFormat="1">
      <c r="A15" s="14">
        <v>13</v>
      </c>
      <c r="B15" s="5" t="s">
        <v>109</v>
      </c>
      <c r="C15" s="14">
        <v>380423</v>
      </c>
      <c r="D15" s="14">
        <v>9200152</v>
      </c>
      <c r="E15" s="5">
        <v>4.3</v>
      </c>
      <c r="F15" s="5">
        <v>0.25</v>
      </c>
      <c r="G15" s="5">
        <v>2108.1</v>
      </c>
      <c r="H15" s="15">
        <f t="shared" si="0"/>
        <v>2103.5499999999997</v>
      </c>
      <c r="I15" s="5">
        <v>501</v>
      </c>
      <c r="J15" s="15">
        <v>17.600000000000001</v>
      </c>
      <c r="K15" s="15">
        <v>7.12</v>
      </c>
      <c r="L15" s="5">
        <v>356</v>
      </c>
      <c r="M15" s="5">
        <v>302</v>
      </c>
    </row>
    <row r="16" spans="1:13" s="8" customFormat="1">
      <c r="A16" s="14">
        <v>14</v>
      </c>
      <c r="B16" s="5" t="s">
        <v>110</v>
      </c>
      <c r="C16" s="14">
        <v>380376</v>
      </c>
      <c r="D16" s="14">
        <v>9200157</v>
      </c>
      <c r="E16" s="5">
        <v>18.2</v>
      </c>
      <c r="F16" s="5">
        <v>0.38</v>
      </c>
      <c r="G16" s="5">
        <v>2108.25</v>
      </c>
      <c r="H16" s="15">
        <f t="shared" si="0"/>
        <v>2089.67</v>
      </c>
      <c r="I16" s="5">
        <v>539</v>
      </c>
      <c r="J16" s="15">
        <v>17.399999999999999</v>
      </c>
      <c r="K16" s="15">
        <v>7.14</v>
      </c>
      <c r="L16" s="5">
        <v>379</v>
      </c>
      <c r="M16" s="5">
        <v>322</v>
      </c>
    </row>
    <row r="17" spans="1:13" s="8" customFormat="1">
      <c r="A17" s="14">
        <v>15</v>
      </c>
      <c r="B17" s="5" t="s">
        <v>111</v>
      </c>
      <c r="C17" s="14">
        <v>380363</v>
      </c>
      <c r="D17" s="14">
        <v>9200165</v>
      </c>
      <c r="E17" s="5">
        <v>12.4</v>
      </c>
      <c r="F17" s="5">
        <v>0.35</v>
      </c>
      <c r="G17" s="5">
        <v>2108.1999999999998</v>
      </c>
      <c r="H17" s="15">
        <f t="shared" si="0"/>
        <v>2095.4499999999998</v>
      </c>
      <c r="I17" s="5">
        <v>536</v>
      </c>
      <c r="J17" s="15">
        <v>18.2</v>
      </c>
      <c r="K17" s="15">
        <v>7.16</v>
      </c>
      <c r="L17" s="5">
        <v>381</v>
      </c>
      <c r="M17" s="5">
        <v>325</v>
      </c>
    </row>
    <row r="18" spans="1:13" s="8" customFormat="1">
      <c r="A18" s="14">
        <v>16</v>
      </c>
      <c r="B18" s="5" t="s">
        <v>112</v>
      </c>
      <c r="C18" s="14">
        <v>380120</v>
      </c>
      <c r="D18" s="14">
        <v>9200341</v>
      </c>
      <c r="E18" s="5">
        <v>12.14</v>
      </c>
      <c r="F18" s="5">
        <v>0</v>
      </c>
      <c r="G18" s="5">
        <v>2122</v>
      </c>
      <c r="H18" s="15">
        <f t="shared" si="0"/>
        <v>2109.86</v>
      </c>
      <c r="I18" s="5">
        <v>1250</v>
      </c>
      <c r="J18" s="15">
        <v>16.399999999999999</v>
      </c>
      <c r="K18" s="15">
        <v>7.13</v>
      </c>
      <c r="L18" s="5">
        <v>887</v>
      </c>
      <c r="M18" s="5">
        <v>765</v>
      </c>
    </row>
    <row r="19" spans="1:13" s="8" customFormat="1">
      <c r="A19" s="14">
        <v>17</v>
      </c>
      <c r="B19" s="5" t="s">
        <v>88</v>
      </c>
      <c r="C19" s="14">
        <v>380292</v>
      </c>
      <c r="D19" s="14">
        <v>9200234</v>
      </c>
      <c r="E19" s="5">
        <v>13.1</v>
      </c>
      <c r="F19" s="5">
        <v>0.8</v>
      </c>
      <c r="G19" s="5">
        <v>2105.9</v>
      </c>
      <c r="H19" s="15">
        <f t="shared" si="0"/>
        <v>2092</v>
      </c>
      <c r="I19" s="5">
        <v>465</v>
      </c>
      <c r="J19" s="15">
        <v>19.100000000000001</v>
      </c>
      <c r="K19" s="15">
        <v>6.9</v>
      </c>
      <c r="L19" s="5">
        <v>330</v>
      </c>
      <c r="M19" s="5">
        <v>278</v>
      </c>
    </row>
    <row r="20" spans="1:13" s="8" customFormat="1">
      <c r="A20" s="14">
        <v>18</v>
      </c>
      <c r="B20" s="5" t="s">
        <v>81</v>
      </c>
      <c r="C20" s="14">
        <v>380261</v>
      </c>
      <c r="D20" s="14">
        <v>9200233</v>
      </c>
      <c r="E20" s="5">
        <v>6.9</v>
      </c>
      <c r="F20" s="5">
        <v>0</v>
      </c>
      <c r="G20" s="5">
        <v>2105.9</v>
      </c>
      <c r="H20" s="15">
        <f t="shared" si="0"/>
        <v>2099</v>
      </c>
      <c r="I20" s="5">
        <v>445</v>
      </c>
      <c r="J20" s="15">
        <v>17</v>
      </c>
      <c r="K20" s="15">
        <v>6.2</v>
      </c>
      <c r="L20" s="5">
        <v>445</v>
      </c>
      <c r="M20" s="5">
        <v>260</v>
      </c>
    </row>
    <row r="21" spans="1:13" s="8" customFormat="1">
      <c r="A21" s="14">
        <v>19</v>
      </c>
      <c r="B21" s="5" t="s">
        <v>113</v>
      </c>
      <c r="C21" s="14">
        <v>380267</v>
      </c>
      <c r="D21" s="14">
        <v>9200248</v>
      </c>
      <c r="E21" s="5">
        <v>12</v>
      </c>
      <c r="F21" s="5">
        <v>0.1</v>
      </c>
      <c r="G21" s="5">
        <v>2106.5</v>
      </c>
      <c r="H21" s="15">
        <f t="shared" si="0"/>
        <v>2094.4</v>
      </c>
      <c r="I21" s="5">
        <v>506</v>
      </c>
      <c r="J21" s="15">
        <v>17.2</v>
      </c>
      <c r="K21" s="15">
        <v>6</v>
      </c>
      <c r="L21" s="5">
        <v>354</v>
      </c>
      <c r="M21" s="5">
        <v>298</v>
      </c>
    </row>
    <row r="22" spans="1:13" s="8" customFormat="1">
      <c r="A22" s="14">
        <v>20</v>
      </c>
      <c r="B22" s="5" t="s">
        <v>91</v>
      </c>
      <c r="C22" s="14">
        <v>380122</v>
      </c>
      <c r="D22" s="14">
        <v>9200338</v>
      </c>
      <c r="E22" s="5">
        <v>11.6</v>
      </c>
      <c r="F22" s="5">
        <v>1</v>
      </c>
      <c r="G22" s="5">
        <v>2119.6</v>
      </c>
      <c r="H22" s="15">
        <f t="shared" si="0"/>
        <v>2107</v>
      </c>
      <c r="I22" s="5">
        <v>552</v>
      </c>
      <c r="J22" s="15">
        <v>16.8</v>
      </c>
      <c r="K22" s="15">
        <v>7.1</v>
      </c>
      <c r="L22" s="5">
        <v>390</v>
      </c>
      <c r="M22" s="5">
        <v>329</v>
      </c>
    </row>
    <row r="23" spans="1:13" s="8" customFormat="1">
      <c r="A23" s="14">
        <v>21</v>
      </c>
      <c r="B23" s="5" t="s">
        <v>114</v>
      </c>
      <c r="C23" s="14">
        <v>380148</v>
      </c>
      <c r="D23" s="14">
        <v>9200295</v>
      </c>
      <c r="E23" s="5">
        <v>8.57</v>
      </c>
      <c r="F23" s="5">
        <v>0.85</v>
      </c>
      <c r="G23" s="5">
        <v>2114.5500000000002</v>
      </c>
      <c r="H23" s="15">
        <f t="shared" si="0"/>
        <v>2105.13</v>
      </c>
      <c r="I23" s="5">
        <v>345</v>
      </c>
      <c r="J23" s="15">
        <v>16.7</v>
      </c>
      <c r="K23" s="15">
        <v>7.5</v>
      </c>
      <c r="L23" s="5">
        <v>253</v>
      </c>
      <c r="M23" s="5">
        <v>209</v>
      </c>
    </row>
    <row r="24" spans="1:13" s="8" customFormat="1">
      <c r="A24" s="14">
        <v>22</v>
      </c>
      <c r="B24" s="5" t="s">
        <v>115</v>
      </c>
      <c r="C24" s="14">
        <v>380234</v>
      </c>
      <c r="D24" s="14">
        <v>9200261</v>
      </c>
      <c r="E24" s="5">
        <v>14.6</v>
      </c>
      <c r="F24" s="5">
        <v>0.1</v>
      </c>
      <c r="G24" s="5">
        <v>2106.4</v>
      </c>
      <c r="H24" s="15">
        <f t="shared" si="0"/>
        <v>2091.7000000000003</v>
      </c>
      <c r="I24" s="5">
        <v>441</v>
      </c>
      <c r="J24" s="15">
        <v>16.8</v>
      </c>
      <c r="K24" s="15">
        <v>6.34</v>
      </c>
      <c r="L24" s="5">
        <v>308</v>
      </c>
      <c r="M24" s="5">
        <v>260</v>
      </c>
    </row>
    <row r="25" spans="1:13" s="8" customFormat="1">
      <c r="A25" s="14">
        <v>23</v>
      </c>
      <c r="B25" s="5" t="s">
        <v>116</v>
      </c>
      <c r="C25" s="14">
        <v>380279</v>
      </c>
      <c r="D25" s="14">
        <v>9200209</v>
      </c>
      <c r="E25" s="5">
        <v>12.1</v>
      </c>
      <c r="F25" s="5">
        <v>0.09</v>
      </c>
      <c r="G25" s="5">
        <v>2104.0500000000002</v>
      </c>
      <c r="H25" s="15">
        <f t="shared" si="0"/>
        <v>2091.86</v>
      </c>
      <c r="I25" s="5">
        <v>317</v>
      </c>
      <c r="J25" s="15">
        <v>17.5</v>
      </c>
      <c r="K25" s="15">
        <v>6.5</v>
      </c>
      <c r="L25" s="5">
        <v>225</v>
      </c>
      <c r="M25" s="5">
        <v>187</v>
      </c>
    </row>
    <row r="26" spans="1:13" s="8" customFormat="1">
      <c r="A26" s="14">
        <v>24</v>
      </c>
      <c r="B26" s="5" t="s">
        <v>117</v>
      </c>
      <c r="C26" s="14">
        <v>380365</v>
      </c>
      <c r="D26" s="14">
        <v>9200189</v>
      </c>
      <c r="E26" s="5">
        <v>11.1</v>
      </c>
      <c r="F26" s="5">
        <v>0.21</v>
      </c>
      <c r="G26" s="5">
        <v>2108.5</v>
      </c>
      <c r="H26" s="15">
        <f t="shared" si="0"/>
        <v>2097.19</v>
      </c>
      <c r="I26" s="5">
        <v>690</v>
      </c>
      <c r="J26" s="15">
        <v>18.2</v>
      </c>
      <c r="K26" s="15">
        <v>6.98</v>
      </c>
      <c r="L26" s="5">
        <v>490</v>
      </c>
      <c r="M26" s="5">
        <v>422</v>
      </c>
    </row>
    <row r="27" spans="1:13" s="8" customFormat="1">
      <c r="A27" s="14">
        <v>25</v>
      </c>
      <c r="B27" s="5" t="s">
        <v>118</v>
      </c>
      <c r="C27" s="14">
        <v>380948</v>
      </c>
      <c r="D27" s="14">
        <v>9199961</v>
      </c>
      <c r="E27" s="5"/>
      <c r="F27" s="5"/>
      <c r="G27" s="5"/>
      <c r="H27" s="5">
        <v>2097</v>
      </c>
      <c r="I27" s="5">
        <v>223</v>
      </c>
      <c r="J27" s="15">
        <v>19.100000000000001</v>
      </c>
      <c r="K27" s="15">
        <v>7.42</v>
      </c>
      <c r="L27" s="5">
        <v>157</v>
      </c>
      <c r="M27" s="5" t="s">
        <v>13</v>
      </c>
    </row>
    <row r="28" spans="1:13" s="8" customFormat="1">
      <c r="A28" s="14">
        <v>26</v>
      </c>
      <c r="B28" s="5" t="s">
        <v>119</v>
      </c>
      <c r="C28" s="14">
        <v>380940</v>
      </c>
      <c r="D28" s="14">
        <v>9199851</v>
      </c>
      <c r="E28" s="5"/>
      <c r="F28" s="5"/>
      <c r="G28" s="5"/>
      <c r="H28" s="5">
        <v>2097.5</v>
      </c>
      <c r="I28" s="5">
        <v>241</v>
      </c>
      <c r="J28" s="5">
        <v>19.3</v>
      </c>
      <c r="K28" s="5">
        <v>8.8000000000000007</v>
      </c>
      <c r="L28" s="5">
        <v>145</v>
      </c>
      <c r="M28" s="5"/>
    </row>
    <row r="29" spans="1:13" s="8" customFormat="1">
      <c r="A29" s="14">
        <v>27</v>
      </c>
      <c r="B29" s="5" t="s">
        <v>120</v>
      </c>
      <c r="C29" s="14">
        <v>380214</v>
      </c>
      <c r="D29" s="14">
        <v>9200171</v>
      </c>
      <c r="E29" s="5"/>
      <c r="F29" s="5"/>
      <c r="G29" s="5"/>
      <c r="H29" s="5">
        <v>2095</v>
      </c>
      <c r="I29" s="5">
        <v>493</v>
      </c>
      <c r="J29" s="5">
        <v>17</v>
      </c>
      <c r="K29" s="5">
        <v>6.2</v>
      </c>
      <c r="L29" s="5">
        <v>342</v>
      </c>
      <c r="M29" s="5">
        <v>289</v>
      </c>
    </row>
    <row r="30" spans="1:13" s="8" customFormat="1">
      <c r="A30" s="14">
        <v>28</v>
      </c>
      <c r="B30" s="5" t="s">
        <v>121</v>
      </c>
      <c r="C30" s="14">
        <v>380226</v>
      </c>
      <c r="D30" s="14">
        <v>9200138</v>
      </c>
      <c r="E30" s="5"/>
      <c r="F30" s="5"/>
      <c r="G30" s="5"/>
      <c r="H30" s="5">
        <v>2075</v>
      </c>
      <c r="I30" s="5">
        <v>554</v>
      </c>
      <c r="J30" s="5">
        <v>17</v>
      </c>
      <c r="K30" s="5">
        <v>7.45</v>
      </c>
      <c r="L30" s="5">
        <v>393</v>
      </c>
      <c r="M30" s="5">
        <v>333</v>
      </c>
    </row>
    <row r="31" spans="1:13" s="8" customFormat="1">
      <c r="A31" s="14">
        <v>29</v>
      </c>
      <c r="B31" s="5" t="s">
        <v>122</v>
      </c>
      <c r="C31" s="14">
        <v>380297</v>
      </c>
      <c r="D31" s="14">
        <v>9200462</v>
      </c>
      <c r="E31" s="5"/>
      <c r="F31" s="5"/>
      <c r="G31" s="5"/>
      <c r="H31" s="5">
        <v>2100</v>
      </c>
      <c r="I31" s="5">
        <v>452</v>
      </c>
      <c r="J31" s="5">
        <v>17.5</v>
      </c>
      <c r="K31" s="5">
        <v>6.13</v>
      </c>
      <c r="L31" s="5">
        <v>32.299999999999997</v>
      </c>
      <c r="M31" s="5">
        <v>271</v>
      </c>
    </row>
    <row r="32" spans="1:13" s="8" customFormat="1">
      <c r="A32" s="14">
        <v>30</v>
      </c>
      <c r="B32" s="5" t="s">
        <v>123</v>
      </c>
      <c r="C32" s="14">
        <v>380257</v>
      </c>
      <c r="D32" s="14">
        <v>9200136</v>
      </c>
      <c r="E32" s="5"/>
      <c r="F32" s="5"/>
      <c r="G32" s="5"/>
      <c r="H32" s="5">
        <v>2097.5</v>
      </c>
      <c r="I32" s="5">
        <v>873</v>
      </c>
      <c r="J32" s="5">
        <v>16.600000000000001</v>
      </c>
      <c r="K32" s="5">
        <v>7.34</v>
      </c>
      <c r="L32" s="5">
        <v>612</v>
      </c>
      <c r="M32" s="5">
        <v>530</v>
      </c>
    </row>
    <row r="33" spans="1:13" s="8" customFormat="1">
      <c r="A33" s="14">
        <v>31</v>
      </c>
      <c r="B33" s="5" t="s">
        <v>124</v>
      </c>
      <c r="C33" s="14">
        <v>380272</v>
      </c>
      <c r="D33" s="14">
        <v>9200061</v>
      </c>
      <c r="E33" s="5"/>
      <c r="F33" s="5"/>
      <c r="G33" s="5"/>
      <c r="H33" s="5">
        <v>2082.5</v>
      </c>
      <c r="I33" s="5">
        <v>551</v>
      </c>
      <c r="J33" s="5">
        <v>20.2</v>
      </c>
      <c r="K33" s="5">
        <v>8.1</v>
      </c>
      <c r="L33" s="5">
        <v>398</v>
      </c>
      <c r="M33" s="5">
        <v>333</v>
      </c>
    </row>
    <row r="34" spans="1:13" s="8" customFormat="1">
      <c r="A34" s="13"/>
      <c r="C34" s="13"/>
      <c r="D34" s="13"/>
    </row>
  </sheetData>
  <mergeCells count="12">
    <mergeCell ref="M1:M2"/>
    <mergeCell ref="C1:D1"/>
    <mergeCell ref="B1:B2"/>
    <mergeCell ref="A1:A2"/>
    <mergeCell ref="E1:E2"/>
    <mergeCell ref="F1:F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T5" sqref="T5"/>
    </sheetView>
  </sheetViews>
  <sheetFormatPr baseColWidth="10" defaultColWidth="8.83203125" defaultRowHeight="14" x14ac:dyDescent="0"/>
  <cols>
    <col min="1" max="1" width="3.5" style="9" bestFit="1" customWidth="1"/>
    <col min="2" max="2" width="7" bestFit="1" customWidth="1"/>
    <col min="3" max="3" width="7" style="1" bestFit="1" customWidth="1"/>
    <col min="4" max="4" width="6.6640625" customWidth="1"/>
    <col min="5" max="5" width="8" style="2" bestFit="1" customWidth="1"/>
    <col min="6" max="6" width="8.83203125" style="1"/>
    <col min="7" max="7" width="9" bestFit="1" customWidth="1"/>
    <col min="8" max="8" width="8.6640625" style="6" customWidth="1"/>
    <col min="9" max="9" width="4" style="9" bestFit="1" customWidth="1"/>
    <col min="10" max="10" width="7.5" customWidth="1"/>
    <col min="11" max="11" width="7.83203125" customWidth="1"/>
    <col min="12" max="12" width="7.6640625" customWidth="1"/>
    <col min="13" max="13" width="8" bestFit="1" customWidth="1"/>
    <col min="14" max="14" width="8.6640625" bestFit="1" customWidth="1"/>
    <col min="15" max="15" width="9" bestFit="1" customWidth="1"/>
  </cols>
  <sheetData>
    <row r="1" spans="1:15" s="11" customFormat="1" ht="42">
      <c r="A1" s="19" t="s">
        <v>0</v>
      </c>
      <c r="B1" s="38" t="s">
        <v>1</v>
      </c>
      <c r="C1" s="38" t="s">
        <v>2</v>
      </c>
      <c r="D1" s="39" t="s">
        <v>3</v>
      </c>
      <c r="E1" s="38" t="s">
        <v>4</v>
      </c>
      <c r="F1" s="40" t="s">
        <v>5</v>
      </c>
      <c r="G1" s="39" t="s">
        <v>6</v>
      </c>
      <c r="H1" s="42"/>
      <c r="I1" s="19" t="s">
        <v>0</v>
      </c>
      <c r="J1" s="38" t="s">
        <v>1</v>
      </c>
      <c r="K1" s="38" t="s">
        <v>2</v>
      </c>
      <c r="L1" s="39" t="s">
        <v>3</v>
      </c>
      <c r="M1" s="38" t="s">
        <v>4</v>
      </c>
      <c r="N1" s="40" t="s">
        <v>5</v>
      </c>
      <c r="O1" s="39" t="s">
        <v>6</v>
      </c>
    </row>
    <row r="2" spans="1:15">
      <c r="A2" s="10">
        <v>1</v>
      </c>
      <c r="B2" s="4">
        <f>24+C2</f>
        <v>26.09</v>
      </c>
      <c r="C2" s="4">
        <v>2.09</v>
      </c>
      <c r="D2" s="7">
        <f>B2/C2</f>
        <v>12.483253588516748</v>
      </c>
      <c r="E2" s="4">
        <v>43</v>
      </c>
      <c r="F2" s="41">
        <f>E2*5</f>
        <v>215</v>
      </c>
      <c r="G2" s="7">
        <f>F2/100</f>
        <v>2.15</v>
      </c>
      <c r="H2" s="43"/>
      <c r="I2" s="10">
        <v>57</v>
      </c>
      <c r="J2" s="4">
        <f t="shared" ref="J2:J10" si="0">24+K2</f>
        <v>143.13000000000014</v>
      </c>
      <c r="K2" s="4">
        <f>C57+2.09</f>
        <v>119.13000000000014</v>
      </c>
      <c r="L2" s="7">
        <f t="shared" ref="L2:L33" si="1">J2/K2</f>
        <v>1.2014605892722234</v>
      </c>
      <c r="M2" s="4">
        <v>37</v>
      </c>
      <c r="N2" s="41">
        <f t="shared" ref="N2:N10" si="2">M2*5</f>
        <v>185</v>
      </c>
      <c r="O2" s="7">
        <f t="shared" ref="O2:O10" si="3">N2/100</f>
        <v>1.85</v>
      </c>
    </row>
    <row r="3" spans="1:15">
      <c r="A3" s="10">
        <v>2</v>
      </c>
      <c r="B3" s="4">
        <f t="shared" ref="B3:B56" si="4">24+C3</f>
        <v>28.18</v>
      </c>
      <c r="C3" s="4">
        <f>C2+2.09</f>
        <v>4.18</v>
      </c>
      <c r="D3" s="7">
        <f t="shared" ref="D3:D56" si="5">B3/C3</f>
        <v>6.7416267942583739</v>
      </c>
      <c r="E3" s="4">
        <v>43</v>
      </c>
      <c r="F3" s="41">
        <f t="shared" ref="F3:F56" si="6">E3*5</f>
        <v>215</v>
      </c>
      <c r="G3" s="7">
        <f t="shared" ref="G3:G56" si="7">F3/100</f>
        <v>2.15</v>
      </c>
      <c r="H3" s="43"/>
      <c r="I3" s="10">
        <v>58</v>
      </c>
      <c r="J3" s="4">
        <f t="shared" si="0"/>
        <v>145.22000000000014</v>
      </c>
      <c r="K3" s="4">
        <f t="shared" ref="K3:K12" si="8">K2+2.09</f>
        <v>121.22000000000014</v>
      </c>
      <c r="L3" s="7">
        <f t="shared" si="1"/>
        <v>1.1979871308364953</v>
      </c>
      <c r="M3" s="4">
        <v>37</v>
      </c>
      <c r="N3" s="41">
        <f t="shared" si="2"/>
        <v>185</v>
      </c>
      <c r="O3" s="7">
        <f t="shared" si="3"/>
        <v>1.85</v>
      </c>
    </row>
    <row r="4" spans="1:15">
      <c r="A4" s="10">
        <v>3</v>
      </c>
      <c r="B4" s="4">
        <f t="shared" si="4"/>
        <v>30.27</v>
      </c>
      <c r="C4" s="4">
        <f>C3+2.09</f>
        <v>6.27</v>
      </c>
      <c r="D4" s="7">
        <f t="shared" si="5"/>
        <v>4.8277511961722492</v>
      </c>
      <c r="E4" s="4">
        <v>43</v>
      </c>
      <c r="F4" s="41">
        <f t="shared" si="6"/>
        <v>215</v>
      </c>
      <c r="G4" s="7">
        <f t="shared" si="7"/>
        <v>2.15</v>
      </c>
      <c r="H4" s="43"/>
      <c r="I4" s="10">
        <v>59</v>
      </c>
      <c r="J4" s="4">
        <f t="shared" si="0"/>
        <v>147.31000000000014</v>
      </c>
      <c r="K4" s="4">
        <f t="shared" si="8"/>
        <v>123.31000000000014</v>
      </c>
      <c r="L4" s="7">
        <f t="shared" si="1"/>
        <v>1.1946314167545209</v>
      </c>
      <c r="M4" s="4">
        <v>37</v>
      </c>
      <c r="N4" s="41">
        <f t="shared" si="2"/>
        <v>185</v>
      </c>
      <c r="O4" s="7">
        <f t="shared" si="3"/>
        <v>1.85</v>
      </c>
    </row>
    <row r="5" spans="1:15">
      <c r="A5" s="10">
        <v>4</v>
      </c>
      <c r="B5" s="4">
        <f t="shared" si="4"/>
        <v>32.36</v>
      </c>
      <c r="C5" s="4">
        <f t="shared" ref="C5:C56" si="9">C4+2.09</f>
        <v>8.36</v>
      </c>
      <c r="D5" s="7">
        <f t="shared" si="5"/>
        <v>3.8708133971291869</v>
      </c>
      <c r="E5" s="4">
        <v>43</v>
      </c>
      <c r="F5" s="41">
        <f t="shared" si="6"/>
        <v>215</v>
      </c>
      <c r="G5" s="7">
        <f t="shared" si="7"/>
        <v>2.15</v>
      </c>
      <c r="H5" s="43"/>
      <c r="I5" s="10">
        <v>60</v>
      </c>
      <c r="J5" s="4">
        <f t="shared" si="0"/>
        <v>149.40000000000015</v>
      </c>
      <c r="K5" s="4">
        <f t="shared" si="8"/>
        <v>125.40000000000015</v>
      </c>
      <c r="L5" s="7">
        <f t="shared" si="1"/>
        <v>1.1913875598086121</v>
      </c>
      <c r="M5" s="4">
        <v>36.5</v>
      </c>
      <c r="N5" s="41">
        <f t="shared" si="2"/>
        <v>182.5</v>
      </c>
      <c r="O5" s="7">
        <f t="shared" si="3"/>
        <v>1.825</v>
      </c>
    </row>
    <row r="6" spans="1:15">
      <c r="A6" s="10">
        <v>5</v>
      </c>
      <c r="B6" s="4">
        <f t="shared" si="4"/>
        <v>34.450000000000003</v>
      </c>
      <c r="C6" s="4">
        <f t="shared" si="9"/>
        <v>10.45</v>
      </c>
      <c r="D6" s="7">
        <f t="shared" si="5"/>
        <v>3.2966507177033497</v>
      </c>
      <c r="E6" s="4">
        <v>43</v>
      </c>
      <c r="F6" s="41">
        <f t="shared" si="6"/>
        <v>215</v>
      </c>
      <c r="G6" s="7">
        <f t="shared" si="7"/>
        <v>2.15</v>
      </c>
      <c r="H6" s="43"/>
      <c r="I6" s="10">
        <v>61</v>
      </c>
      <c r="J6" s="4">
        <f t="shared" si="0"/>
        <v>151.49000000000015</v>
      </c>
      <c r="K6" s="4">
        <f t="shared" si="8"/>
        <v>127.49000000000015</v>
      </c>
      <c r="L6" s="7">
        <f t="shared" si="1"/>
        <v>1.1882500588281431</v>
      </c>
      <c r="M6" s="4">
        <v>36.5</v>
      </c>
      <c r="N6" s="41">
        <f t="shared" si="2"/>
        <v>182.5</v>
      </c>
      <c r="O6" s="7">
        <f t="shared" si="3"/>
        <v>1.825</v>
      </c>
    </row>
    <row r="7" spans="1:15">
      <c r="A7" s="10">
        <v>6</v>
      </c>
      <c r="B7" s="4">
        <f t="shared" si="4"/>
        <v>36.54</v>
      </c>
      <c r="C7" s="4">
        <f t="shared" si="9"/>
        <v>12.54</v>
      </c>
      <c r="D7" s="7">
        <f t="shared" si="5"/>
        <v>2.9138755980861246</v>
      </c>
      <c r="E7" s="4">
        <v>43</v>
      </c>
      <c r="F7" s="41">
        <f t="shared" si="6"/>
        <v>215</v>
      </c>
      <c r="G7" s="7">
        <f t="shared" si="7"/>
        <v>2.15</v>
      </c>
      <c r="H7" s="43"/>
      <c r="I7" s="10">
        <v>62</v>
      </c>
      <c r="J7" s="4">
        <f t="shared" si="0"/>
        <v>153.58000000000015</v>
      </c>
      <c r="K7" s="4">
        <f t="shared" si="8"/>
        <v>129.58000000000015</v>
      </c>
      <c r="L7" s="7">
        <f t="shared" si="1"/>
        <v>1.1852137675567216</v>
      </c>
      <c r="M7" s="4">
        <v>36.5</v>
      </c>
      <c r="N7" s="41">
        <f t="shared" si="2"/>
        <v>182.5</v>
      </c>
      <c r="O7" s="7">
        <f t="shared" si="3"/>
        <v>1.825</v>
      </c>
    </row>
    <row r="8" spans="1:15">
      <c r="A8" s="10">
        <v>7</v>
      </c>
      <c r="B8" s="4">
        <f t="shared" si="4"/>
        <v>38.629999999999995</v>
      </c>
      <c r="C8" s="4">
        <f t="shared" si="9"/>
        <v>14.629999999999999</v>
      </c>
      <c r="D8" s="7">
        <f t="shared" si="5"/>
        <v>2.6404647983595351</v>
      </c>
      <c r="E8" s="4">
        <f>42.5</f>
        <v>42.5</v>
      </c>
      <c r="F8" s="41">
        <f t="shared" si="6"/>
        <v>212.5</v>
      </c>
      <c r="G8" s="7">
        <f t="shared" si="7"/>
        <v>2.125</v>
      </c>
      <c r="H8" s="43"/>
      <c r="I8" s="10">
        <v>63</v>
      </c>
      <c r="J8" s="4">
        <f t="shared" si="0"/>
        <v>155.67000000000016</v>
      </c>
      <c r="K8" s="4">
        <f t="shared" si="8"/>
        <v>131.67000000000016</v>
      </c>
      <c r="L8" s="7">
        <f t="shared" si="1"/>
        <v>1.1822738664843926</v>
      </c>
      <c r="M8" s="4">
        <v>36.25</v>
      </c>
      <c r="N8" s="41">
        <f t="shared" si="2"/>
        <v>181.25</v>
      </c>
      <c r="O8" s="7">
        <f t="shared" si="3"/>
        <v>1.8125</v>
      </c>
    </row>
    <row r="9" spans="1:15">
      <c r="A9" s="10">
        <v>8</v>
      </c>
      <c r="B9" s="4">
        <f t="shared" si="4"/>
        <v>40.72</v>
      </c>
      <c r="C9" s="4">
        <f t="shared" si="9"/>
        <v>16.72</v>
      </c>
      <c r="D9" s="7">
        <f t="shared" si="5"/>
        <v>2.4354066985645932</v>
      </c>
      <c r="E9" s="4">
        <v>42.5</v>
      </c>
      <c r="F9" s="41">
        <f t="shared" si="6"/>
        <v>212.5</v>
      </c>
      <c r="G9" s="7">
        <f t="shared" si="7"/>
        <v>2.125</v>
      </c>
      <c r="H9" s="43"/>
      <c r="I9" s="10">
        <v>64</v>
      </c>
      <c r="J9" s="4">
        <f t="shared" si="0"/>
        <v>157.76000000000016</v>
      </c>
      <c r="K9" s="4">
        <f t="shared" si="8"/>
        <v>133.76000000000016</v>
      </c>
      <c r="L9" s="7">
        <f t="shared" si="1"/>
        <v>1.1794258373205739</v>
      </c>
      <c r="M9" s="4">
        <v>36</v>
      </c>
      <c r="N9" s="41">
        <f t="shared" si="2"/>
        <v>180</v>
      </c>
      <c r="O9" s="7">
        <f t="shared" si="3"/>
        <v>1.8</v>
      </c>
    </row>
    <row r="10" spans="1:15">
      <c r="A10" s="10">
        <v>9</v>
      </c>
      <c r="B10" s="4">
        <f t="shared" si="4"/>
        <v>42.81</v>
      </c>
      <c r="C10" s="4">
        <f t="shared" si="9"/>
        <v>18.809999999999999</v>
      </c>
      <c r="D10" s="7">
        <f t="shared" si="5"/>
        <v>2.2759170653907499</v>
      </c>
      <c r="E10" s="4">
        <v>42</v>
      </c>
      <c r="F10" s="41">
        <f t="shared" si="6"/>
        <v>210</v>
      </c>
      <c r="G10" s="7">
        <f t="shared" si="7"/>
        <v>2.1</v>
      </c>
      <c r="H10" s="43"/>
      <c r="I10" s="10">
        <v>65</v>
      </c>
      <c r="J10" s="4">
        <f t="shared" si="0"/>
        <v>159.85000000000016</v>
      </c>
      <c r="K10" s="4">
        <f t="shared" si="8"/>
        <v>135.85000000000016</v>
      </c>
      <c r="L10" s="7">
        <f t="shared" si="1"/>
        <v>1.1766654398233343</v>
      </c>
      <c r="M10" s="4">
        <v>36</v>
      </c>
      <c r="N10" s="41">
        <f t="shared" si="2"/>
        <v>180</v>
      </c>
      <c r="O10" s="7">
        <f t="shared" si="3"/>
        <v>1.8</v>
      </c>
    </row>
    <row r="11" spans="1:15">
      <c r="A11" s="10">
        <v>10</v>
      </c>
      <c r="B11" s="4">
        <f t="shared" si="4"/>
        <v>44.9</v>
      </c>
      <c r="C11" s="4">
        <f t="shared" si="9"/>
        <v>20.9</v>
      </c>
      <c r="D11" s="7">
        <f t="shared" si="5"/>
        <v>2.1483253588516749</v>
      </c>
      <c r="E11" s="4">
        <v>42</v>
      </c>
      <c r="F11" s="41">
        <f t="shared" si="6"/>
        <v>210</v>
      </c>
      <c r="G11" s="7">
        <f t="shared" si="7"/>
        <v>2.1</v>
      </c>
      <c r="H11" s="43"/>
      <c r="I11" s="10">
        <v>66</v>
      </c>
      <c r="J11" s="4">
        <f t="shared" ref="J11:J56" si="10">24+K11</f>
        <v>161.94000000000017</v>
      </c>
      <c r="K11" s="4">
        <f t="shared" si="8"/>
        <v>137.94000000000017</v>
      </c>
      <c r="L11" s="7">
        <f t="shared" si="1"/>
        <v>1.173988690735102</v>
      </c>
      <c r="M11" s="4">
        <v>36</v>
      </c>
      <c r="N11" s="41">
        <f t="shared" ref="N11:N56" si="11">M11*5</f>
        <v>180</v>
      </c>
      <c r="O11" s="7">
        <f t="shared" ref="O11:O56" si="12">N11/100</f>
        <v>1.8</v>
      </c>
    </row>
    <row r="12" spans="1:15">
      <c r="A12" s="10">
        <v>11</v>
      </c>
      <c r="B12" s="4">
        <f t="shared" si="4"/>
        <v>46.989999999999995</v>
      </c>
      <c r="C12" s="4">
        <f t="shared" si="9"/>
        <v>22.99</v>
      </c>
      <c r="D12" s="7">
        <f t="shared" si="5"/>
        <v>2.0439321444106131</v>
      </c>
      <c r="E12" s="4">
        <v>42</v>
      </c>
      <c r="F12" s="41">
        <f t="shared" si="6"/>
        <v>210</v>
      </c>
      <c r="G12" s="7">
        <f t="shared" si="7"/>
        <v>2.1</v>
      </c>
      <c r="H12" s="43"/>
      <c r="I12" s="10">
        <v>67</v>
      </c>
      <c r="J12" s="4">
        <f t="shared" si="10"/>
        <v>164.03000000000017</v>
      </c>
      <c r="K12" s="4">
        <f t="shared" si="8"/>
        <v>140.03000000000017</v>
      </c>
      <c r="L12" s="7">
        <f t="shared" si="1"/>
        <v>1.1713918446047273</v>
      </c>
      <c r="M12" s="4">
        <v>36</v>
      </c>
      <c r="N12" s="41">
        <f t="shared" si="11"/>
        <v>180</v>
      </c>
      <c r="O12" s="7">
        <f t="shared" si="12"/>
        <v>1.8</v>
      </c>
    </row>
    <row r="13" spans="1:15">
      <c r="A13" s="10">
        <v>12</v>
      </c>
      <c r="B13" s="4">
        <f t="shared" si="4"/>
        <v>49.08</v>
      </c>
      <c r="C13" s="4">
        <f t="shared" si="9"/>
        <v>25.08</v>
      </c>
      <c r="D13" s="7">
        <f t="shared" si="5"/>
        <v>1.9569377990430623</v>
      </c>
      <c r="E13" s="4">
        <v>42</v>
      </c>
      <c r="F13" s="41">
        <f t="shared" si="6"/>
        <v>210</v>
      </c>
      <c r="G13" s="7">
        <f t="shared" si="7"/>
        <v>2.1</v>
      </c>
      <c r="H13" s="43"/>
      <c r="I13" s="10">
        <v>68</v>
      </c>
      <c r="J13" s="4">
        <f t="shared" si="10"/>
        <v>166.12000000000018</v>
      </c>
      <c r="K13" s="4">
        <f t="shared" ref="K13" si="13">K12+2.09</f>
        <v>142.12000000000018</v>
      </c>
      <c r="L13" s="7">
        <f t="shared" si="1"/>
        <v>1.1688713763017167</v>
      </c>
      <c r="M13" s="4">
        <v>36</v>
      </c>
      <c r="N13" s="41">
        <f t="shared" si="11"/>
        <v>180</v>
      </c>
      <c r="O13" s="7">
        <f t="shared" si="12"/>
        <v>1.8</v>
      </c>
    </row>
    <row r="14" spans="1:15">
      <c r="A14" s="10">
        <v>13</v>
      </c>
      <c r="B14" s="4">
        <f t="shared" si="4"/>
        <v>51.17</v>
      </c>
      <c r="C14" s="4">
        <f t="shared" si="9"/>
        <v>27.169999999999998</v>
      </c>
      <c r="D14" s="7">
        <f t="shared" si="5"/>
        <v>1.8833271991166729</v>
      </c>
      <c r="E14" s="4">
        <v>41.5</v>
      </c>
      <c r="F14" s="41">
        <f t="shared" si="6"/>
        <v>207.5</v>
      </c>
      <c r="G14" s="7">
        <f t="shared" si="7"/>
        <v>2.0750000000000002</v>
      </c>
      <c r="H14" s="43"/>
      <c r="I14" s="10">
        <v>69</v>
      </c>
      <c r="J14" s="4">
        <f t="shared" si="10"/>
        <v>168.21000000000018</v>
      </c>
      <c r="K14" s="4">
        <f>K13+2.09</f>
        <v>144.21000000000018</v>
      </c>
      <c r="L14" s="7">
        <f t="shared" si="1"/>
        <v>1.1664239650509671</v>
      </c>
      <c r="M14" s="4">
        <v>36</v>
      </c>
      <c r="N14" s="41">
        <f t="shared" si="11"/>
        <v>180</v>
      </c>
      <c r="O14" s="7">
        <f t="shared" si="12"/>
        <v>1.8</v>
      </c>
    </row>
    <row r="15" spans="1:15">
      <c r="A15" s="10">
        <v>14</v>
      </c>
      <c r="B15" s="4">
        <f t="shared" si="4"/>
        <v>53.26</v>
      </c>
      <c r="C15" s="4">
        <f t="shared" si="9"/>
        <v>29.259999999999998</v>
      </c>
      <c r="D15" s="7">
        <f t="shared" si="5"/>
        <v>1.8202323991797678</v>
      </c>
      <c r="E15" s="4">
        <v>41</v>
      </c>
      <c r="F15" s="41">
        <f t="shared" si="6"/>
        <v>205</v>
      </c>
      <c r="G15" s="7">
        <f t="shared" si="7"/>
        <v>2.0499999999999998</v>
      </c>
      <c r="H15" s="43"/>
      <c r="I15" s="10">
        <v>70</v>
      </c>
      <c r="J15" s="4">
        <f t="shared" si="10"/>
        <v>170.30000000000018</v>
      </c>
      <c r="K15" s="4">
        <f t="shared" ref="K15:K56" si="14">K14+2.09</f>
        <v>146.30000000000018</v>
      </c>
      <c r="L15" s="7">
        <f t="shared" si="1"/>
        <v>1.1640464798359533</v>
      </c>
      <c r="M15" s="4">
        <v>35.75</v>
      </c>
      <c r="N15" s="41">
        <f t="shared" si="11"/>
        <v>178.75</v>
      </c>
      <c r="O15" s="7">
        <f t="shared" si="12"/>
        <v>1.7875000000000001</v>
      </c>
    </row>
    <row r="16" spans="1:15">
      <c r="A16" s="10">
        <v>15</v>
      </c>
      <c r="B16" s="4">
        <f t="shared" si="4"/>
        <v>55.349999999999994</v>
      </c>
      <c r="C16" s="4">
        <f t="shared" si="9"/>
        <v>31.349999999999998</v>
      </c>
      <c r="D16" s="7">
        <f t="shared" si="5"/>
        <v>1.7655502392344498</v>
      </c>
      <c r="E16" s="4">
        <v>41</v>
      </c>
      <c r="F16" s="41">
        <f t="shared" si="6"/>
        <v>205</v>
      </c>
      <c r="G16" s="7">
        <f t="shared" si="7"/>
        <v>2.0499999999999998</v>
      </c>
      <c r="H16" s="43"/>
      <c r="I16" s="10">
        <v>71</v>
      </c>
      <c r="J16" s="4">
        <f t="shared" si="10"/>
        <v>172.39000000000019</v>
      </c>
      <c r="K16" s="4">
        <f t="shared" si="14"/>
        <v>148.39000000000019</v>
      </c>
      <c r="L16" s="7">
        <f t="shared" si="1"/>
        <v>1.1617359660354469</v>
      </c>
      <c r="M16" s="4">
        <v>35.75</v>
      </c>
      <c r="N16" s="41">
        <f t="shared" si="11"/>
        <v>178.75</v>
      </c>
      <c r="O16" s="7">
        <f t="shared" si="12"/>
        <v>1.7875000000000001</v>
      </c>
    </row>
    <row r="17" spans="1:15">
      <c r="A17" s="10">
        <v>16</v>
      </c>
      <c r="B17" s="4">
        <f t="shared" si="4"/>
        <v>57.44</v>
      </c>
      <c r="C17" s="4">
        <f t="shared" si="9"/>
        <v>33.44</v>
      </c>
      <c r="D17" s="7">
        <f t="shared" si="5"/>
        <v>1.7177033492822966</v>
      </c>
      <c r="E17" s="4">
        <v>41</v>
      </c>
      <c r="F17" s="41">
        <f t="shared" si="6"/>
        <v>205</v>
      </c>
      <c r="G17" s="7">
        <f t="shared" si="7"/>
        <v>2.0499999999999998</v>
      </c>
      <c r="H17" s="43"/>
      <c r="I17" s="10">
        <v>72</v>
      </c>
      <c r="J17" s="4">
        <f t="shared" si="10"/>
        <v>174.48000000000019</v>
      </c>
      <c r="K17" s="4">
        <f t="shared" si="14"/>
        <v>150.48000000000019</v>
      </c>
      <c r="L17" s="7">
        <f t="shared" si="1"/>
        <v>1.1594896331738436</v>
      </c>
      <c r="M17" s="4">
        <v>35.5</v>
      </c>
      <c r="N17" s="41">
        <f t="shared" si="11"/>
        <v>177.5</v>
      </c>
      <c r="O17" s="7">
        <f t="shared" si="12"/>
        <v>1.7749999999999999</v>
      </c>
    </row>
    <row r="18" spans="1:15">
      <c r="A18" s="10">
        <v>17</v>
      </c>
      <c r="B18" s="4">
        <f t="shared" si="4"/>
        <v>59.53</v>
      </c>
      <c r="C18" s="4">
        <f t="shared" si="9"/>
        <v>35.53</v>
      </c>
      <c r="D18" s="7">
        <f t="shared" si="5"/>
        <v>1.6754855052068673</v>
      </c>
      <c r="E18" s="4">
        <v>41</v>
      </c>
      <c r="F18" s="41">
        <f t="shared" si="6"/>
        <v>205</v>
      </c>
      <c r="G18" s="7">
        <f t="shared" si="7"/>
        <v>2.0499999999999998</v>
      </c>
      <c r="H18" s="43"/>
      <c r="I18" s="10">
        <v>73</v>
      </c>
      <c r="J18" s="4">
        <f t="shared" si="10"/>
        <v>176.57000000000019</v>
      </c>
      <c r="K18" s="4">
        <f t="shared" si="14"/>
        <v>152.57000000000019</v>
      </c>
      <c r="L18" s="7">
        <f t="shared" si="1"/>
        <v>1.1573048436783113</v>
      </c>
      <c r="M18" s="4">
        <v>35.5</v>
      </c>
      <c r="N18" s="41">
        <f t="shared" si="11"/>
        <v>177.5</v>
      </c>
      <c r="O18" s="7">
        <f t="shared" si="12"/>
        <v>1.7749999999999999</v>
      </c>
    </row>
    <row r="19" spans="1:15">
      <c r="A19" s="10">
        <v>18</v>
      </c>
      <c r="B19" s="4">
        <f t="shared" si="4"/>
        <v>61.620000000000005</v>
      </c>
      <c r="C19" s="4">
        <f t="shared" si="9"/>
        <v>37.620000000000005</v>
      </c>
      <c r="D19" s="7">
        <f t="shared" si="5"/>
        <v>1.6379585326953747</v>
      </c>
      <c r="E19" s="4">
        <v>40.5</v>
      </c>
      <c r="F19" s="41">
        <f t="shared" si="6"/>
        <v>202.5</v>
      </c>
      <c r="G19" s="7">
        <f t="shared" si="7"/>
        <v>2.0249999999999999</v>
      </c>
      <c r="H19" s="43"/>
      <c r="I19" s="10">
        <v>74</v>
      </c>
      <c r="J19" s="4">
        <f t="shared" si="10"/>
        <v>178.6600000000002</v>
      </c>
      <c r="K19" s="4">
        <f t="shared" si="14"/>
        <v>154.6600000000002</v>
      </c>
      <c r="L19" s="7">
        <f t="shared" si="1"/>
        <v>1.1551791025475233</v>
      </c>
      <c r="M19" s="4">
        <v>35.25</v>
      </c>
      <c r="N19" s="41">
        <f t="shared" si="11"/>
        <v>176.25</v>
      </c>
      <c r="O19" s="7">
        <f t="shared" si="12"/>
        <v>1.7625</v>
      </c>
    </row>
    <row r="20" spans="1:15">
      <c r="A20" s="10">
        <v>19</v>
      </c>
      <c r="B20" s="4">
        <f t="shared" si="4"/>
        <v>63.710000000000008</v>
      </c>
      <c r="C20" s="4">
        <f t="shared" si="9"/>
        <v>39.710000000000008</v>
      </c>
      <c r="D20" s="7">
        <f t="shared" si="5"/>
        <v>1.6043817678166707</v>
      </c>
      <c r="E20" s="4">
        <v>40.5</v>
      </c>
      <c r="F20" s="41">
        <f t="shared" si="6"/>
        <v>202.5</v>
      </c>
      <c r="G20" s="7">
        <f t="shared" si="7"/>
        <v>2.0249999999999999</v>
      </c>
      <c r="H20" s="43"/>
      <c r="I20" s="10">
        <v>75</v>
      </c>
      <c r="J20" s="4">
        <f t="shared" si="10"/>
        <v>180.7500000000002</v>
      </c>
      <c r="K20" s="4">
        <f t="shared" si="14"/>
        <v>156.7500000000002</v>
      </c>
      <c r="L20" s="7">
        <f t="shared" si="1"/>
        <v>1.1531100478468899</v>
      </c>
      <c r="M20" s="4">
        <v>35</v>
      </c>
      <c r="N20" s="41">
        <f t="shared" si="11"/>
        <v>175</v>
      </c>
      <c r="O20" s="7">
        <f t="shared" si="12"/>
        <v>1.75</v>
      </c>
    </row>
    <row r="21" spans="1:15">
      <c r="A21" s="10">
        <v>20</v>
      </c>
      <c r="B21" s="4">
        <f t="shared" si="4"/>
        <v>65.800000000000011</v>
      </c>
      <c r="C21" s="4">
        <f t="shared" si="9"/>
        <v>41.800000000000011</v>
      </c>
      <c r="D21" s="7">
        <f t="shared" si="5"/>
        <v>1.5741626794258372</v>
      </c>
      <c r="E21" s="4">
        <v>40.5</v>
      </c>
      <c r="F21" s="41">
        <f t="shared" si="6"/>
        <v>202.5</v>
      </c>
      <c r="G21" s="7">
        <f t="shared" si="7"/>
        <v>2.0249999999999999</v>
      </c>
      <c r="H21" s="43"/>
      <c r="I21" s="10">
        <v>76</v>
      </c>
      <c r="J21" s="4">
        <f t="shared" si="10"/>
        <v>182.8400000000002</v>
      </c>
      <c r="K21" s="4">
        <f t="shared" si="14"/>
        <v>158.8400000000002</v>
      </c>
      <c r="L21" s="7">
        <f t="shared" si="1"/>
        <v>1.1510954419541675</v>
      </c>
      <c r="M21" s="4">
        <v>35</v>
      </c>
      <c r="N21" s="41">
        <f t="shared" si="11"/>
        <v>175</v>
      </c>
      <c r="O21" s="7">
        <f t="shared" si="12"/>
        <v>1.75</v>
      </c>
    </row>
    <row r="22" spans="1:15">
      <c r="A22" s="10">
        <v>21</v>
      </c>
      <c r="B22" s="4">
        <f t="shared" si="4"/>
        <v>67.890000000000015</v>
      </c>
      <c r="C22" s="4">
        <f t="shared" si="9"/>
        <v>43.890000000000015</v>
      </c>
      <c r="D22" s="7">
        <f t="shared" si="5"/>
        <v>1.5468215994531782</v>
      </c>
      <c r="E22" s="4">
        <v>40.5</v>
      </c>
      <c r="F22" s="41">
        <f t="shared" si="6"/>
        <v>202.5</v>
      </c>
      <c r="G22" s="7">
        <f t="shared" si="7"/>
        <v>2.0249999999999999</v>
      </c>
      <c r="H22" s="43"/>
      <c r="I22" s="10">
        <v>77</v>
      </c>
      <c r="J22" s="4">
        <f t="shared" si="10"/>
        <v>184.93000000000021</v>
      </c>
      <c r="K22" s="4">
        <f t="shared" si="14"/>
        <v>160.93000000000021</v>
      </c>
      <c r="L22" s="7">
        <f t="shared" si="1"/>
        <v>1.1491331634872304</v>
      </c>
      <c r="M22" s="4">
        <v>35</v>
      </c>
      <c r="N22" s="41">
        <f t="shared" si="11"/>
        <v>175</v>
      </c>
      <c r="O22" s="7">
        <f t="shared" si="12"/>
        <v>1.75</v>
      </c>
    </row>
    <row r="23" spans="1:15">
      <c r="A23" s="10">
        <v>22</v>
      </c>
      <c r="B23" s="4">
        <f t="shared" si="4"/>
        <v>69.980000000000018</v>
      </c>
      <c r="C23" s="4">
        <f t="shared" si="9"/>
        <v>45.980000000000018</v>
      </c>
      <c r="D23" s="7">
        <f t="shared" si="5"/>
        <v>1.5219660722053066</v>
      </c>
      <c r="E23" s="4">
        <v>40</v>
      </c>
      <c r="F23" s="41">
        <f t="shared" si="6"/>
        <v>200</v>
      </c>
      <c r="G23" s="7">
        <f t="shared" si="7"/>
        <v>2</v>
      </c>
      <c r="H23" s="43"/>
      <c r="I23" s="10">
        <v>78</v>
      </c>
      <c r="J23" s="4">
        <f t="shared" si="10"/>
        <v>187.02000000000021</v>
      </c>
      <c r="K23" s="4">
        <f t="shared" si="14"/>
        <v>163.02000000000021</v>
      </c>
      <c r="L23" s="7">
        <f t="shared" si="1"/>
        <v>1.1472211998527786</v>
      </c>
      <c r="M23" s="4">
        <v>35</v>
      </c>
      <c r="N23" s="41">
        <f t="shared" si="11"/>
        <v>175</v>
      </c>
      <c r="O23" s="7">
        <f t="shared" si="12"/>
        <v>1.75</v>
      </c>
    </row>
    <row r="24" spans="1:15">
      <c r="A24" s="10">
        <v>23</v>
      </c>
      <c r="B24" s="4">
        <f t="shared" si="4"/>
        <v>72.070000000000022</v>
      </c>
      <c r="C24" s="4">
        <f t="shared" si="9"/>
        <v>48.070000000000022</v>
      </c>
      <c r="D24" s="7">
        <f t="shared" si="5"/>
        <v>1.4992718951529018</v>
      </c>
      <c r="E24" s="4">
        <v>40</v>
      </c>
      <c r="F24" s="41">
        <f t="shared" si="6"/>
        <v>200</v>
      </c>
      <c r="G24" s="7">
        <f t="shared" si="7"/>
        <v>2</v>
      </c>
      <c r="H24" s="43"/>
      <c r="I24" s="10">
        <v>79</v>
      </c>
      <c r="J24" s="4">
        <f t="shared" si="10"/>
        <v>189.11000000000021</v>
      </c>
      <c r="K24" s="4">
        <f t="shared" si="14"/>
        <v>165.11000000000021</v>
      </c>
      <c r="L24" s="7">
        <f t="shared" si="1"/>
        <v>1.1453576403609713</v>
      </c>
      <c r="M24" s="4">
        <v>35</v>
      </c>
      <c r="N24" s="41">
        <f t="shared" si="11"/>
        <v>175</v>
      </c>
      <c r="O24" s="7">
        <f t="shared" si="12"/>
        <v>1.75</v>
      </c>
    </row>
    <row r="25" spans="1:15">
      <c r="A25" s="10">
        <v>24</v>
      </c>
      <c r="B25" s="4">
        <f t="shared" si="4"/>
        <v>74.160000000000025</v>
      </c>
      <c r="C25" s="4">
        <f t="shared" si="9"/>
        <v>50.160000000000025</v>
      </c>
      <c r="D25" s="7">
        <f t="shared" si="5"/>
        <v>1.4784688995215309</v>
      </c>
      <c r="E25" s="4">
        <v>40</v>
      </c>
      <c r="F25" s="41">
        <f t="shared" si="6"/>
        <v>200</v>
      </c>
      <c r="G25" s="7">
        <f t="shared" si="7"/>
        <v>2</v>
      </c>
      <c r="H25" s="43"/>
      <c r="I25" s="10">
        <v>80</v>
      </c>
      <c r="J25" s="4">
        <f t="shared" si="10"/>
        <v>191.20000000000022</v>
      </c>
      <c r="K25" s="4">
        <f t="shared" si="14"/>
        <v>167.20000000000022</v>
      </c>
      <c r="L25" s="7">
        <f t="shared" si="1"/>
        <v>1.1435406698564592</v>
      </c>
      <c r="M25" s="4">
        <v>34.75</v>
      </c>
      <c r="N25" s="41">
        <f t="shared" si="11"/>
        <v>173.75</v>
      </c>
      <c r="O25" s="7">
        <f t="shared" si="12"/>
        <v>1.7375</v>
      </c>
    </row>
    <row r="26" spans="1:15">
      <c r="A26" s="10">
        <v>25</v>
      </c>
      <c r="B26" s="4">
        <f t="shared" si="4"/>
        <v>76.250000000000028</v>
      </c>
      <c r="C26" s="4">
        <f t="shared" si="9"/>
        <v>52.250000000000028</v>
      </c>
      <c r="D26" s="7">
        <f t="shared" si="5"/>
        <v>1.4593301435406696</v>
      </c>
      <c r="E26" s="4">
        <v>40</v>
      </c>
      <c r="F26" s="41">
        <f t="shared" si="6"/>
        <v>200</v>
      </c>
      <c r="G26" s="7">
        <f t="shared" si="7"/>
        <v>2</v>
      </c>
      <c r="H26" s="43"/>
      <c r="I26" s="10">
        <v>81</v>
      </c>
      <c r="J26" s="4">
        <f t="shared" si="10"/>
        <v>193.29000000000022</v>
      </c>
      <c r="K26" s="4">
        <f t="shared" si="14"/>
        <v>169.29000000000022</v>
      </c>
      <c r="L26" s="7">
        <f t="shared" si="1"/>
        <v>1.1417685628211942</v>
      </c>
      <c r="M26" s="4">
        <v>34.75</v>
      </c>
      <c r="N26" s="41">
        <f t="shared" si="11"/>
        <v>173.75</v>
      </c>
      <c r="O26" s="7">
        <f t="shared" si="12"/>
        <v>1.7375</v>
      </c>
    </row>
    <row r="27" spans="1:15">
      <c r="A27" s="10">
        <v>26</v>
      </c>
      <c r="B27" s="4">
        <f t="shared" si="4"/>
        <v>78.340000000000032</v>
      </c>
      <c r="C27" s="4">
        <f t="shared" si="9"/>
        <v>54.340000000000032</v>
      </c>
      <c r="D27" s="7">
        <f t="shared" si="5"/>
        <v>1.4416635995583362</v>
      </c>
      <c r="E27" s="4">
        <v>40</v>
      </c>
      <c r="F27" s="41">
        <f t="shared" si="6"/>
        <v>200</v>
      </c>
      <c r="G27" s="7">
        <f t="shared" si="7"/>
        <v>2</v>
      </c>
      <c r="H27" s="43"/>
      <c r="I27" s="10">
        <v>82</v>
      </c>
      <c r="J27" s="4">
        <f t="shared" si="10"/>
        <v>195.38000000000022</v>
      </c>
      <c r="K27" s="4">
        <f t="shared" si="14"/>
        <v>171.38000000000022</v>
      </c>
      <c r="L27" s="7">
        <f t="shared" si="1"/>
        <v>1.1400396779087407</v>
      </c>
      <c r="M27" s="4">
        <v>34.5</v>
      </c>
      <c r="N27" s="41">
        <f t="shared" si="11"/>
        <v>172.5</v>
      </c>
      <c r="O27" s="7">
        <f t="shared" si="12"/>
        <v>1.7250000000000001</v>
      </c>
    </row>
    <row r="28" spans="1:15">
      <c r="A28" s="10">
        <v>27</v>
      </c>
      <c r="B28" s="4">
        <f t="shared" si="4"/>
        <v>80.430000000000035</v>
      </c>
      <c r="C28" s="4">
        <f t="shared" si="9"/>
        <v>56.430000000000035</v>
      </c>
      <c r="D28" s="7">
        <f t="shared" si="5"/>
        <v>1.4253056884635829</v>
      </c>
      <c r="E28" s="4">
        <v>40</v>
      </c>
      <c r="F28" s="41">
        <f t="shared" si="6"/>
        <v>200</v>
      </c>
      <c r="G28" s="7">
        <f t="shared" si="7"/>
        <v>2</v>
      </c>
      <c r="H28" s="43"/>
      <c r="I28" s="10">
        <v>83</v>
      </c>
      <c r="J28" s="4">
        <f t="shared" si="10"/>
        <v>197.47000000000023</v>
      </c>
      <c r="K28" s="4">
        <f t="shared" si="14"/>
        <v>173.47000000000023</v>
      </c>
      <c r="L28" s="7">
        <f t="shared" si="1"/>
        <v>1.1383524528736955</v>
      </c>
      <c r="M28" s="4">
        <v>34.5</v>
      </c>
      <c r="N28" s="41">
        <f t="shared" si="11"/>
        <v>172.5</v>
      </c>
      <c r="O28" s="7">
        <f t="shared" si="12"/>
        <v>1.7250000000000001</v>
      </c>
    </row>
    <row r="29" spans="1:15">
      <c r="A29" s="10">
        <v>28</v>
      </c>
      <c r="B29" s="4">
        <f t="shared" si="4"/>
        <v>82.520000000000039</v>
      </c>
      <c r="C29" s="4">
        <f t="shared" si="9"/>
        <v>58.520000000000039</v>
      </c>
      <c r="D29" s="7">
        <f t="shared" si="5"/>
        <v>1.4101161995898834</v>
      </c>
      <c r="E29" s="4">
        <v>40</v>
      </c>
      <c r="F29" s="41">
        <f t="shared" si="6"/>
        <v>200</v>
      </c>
      <c r="G29" s="7">
        <f t="shared" si="7"/>
        <v>2</v>
      </c>
      <c r="H29" s="43"/>
      <c r="I29" s="10">
        <v>84</v>
      </c>
      <c r="J29" s="4">
        <f t="shared" si="10"/>
        <v>199.56000000000023</v>
      </c>
      <c r="K29" s="4">
        <f t="shared" si="14"/>
        <v>175.56000000000023</v>
      </c>
      <c r="L29" s="7">
        <f t="shared" si="1"/>
        <v>1.1367053998632943</v>
      </c>
      <c r="M29" s="4">
        <v>34.25</v>
      </c>
      <c r="N29" s="41">
        <f t="shared" si="11"/>
        <v>171.25</v>
      </c>
      <c r="O29" s="7">
        <f t="shared" si="12"/>
        <v>1.7124999999999999</v>
      </c>
    </row>
    <row r="30" spans="1:15">
      <c r="A30" s="10">
        <v>29</v>
      </c>
      <c r="B30" s="4">
        <f t="shared" si="4"/>
        <v>84.610000000000042</v>
      </c>
      <c r="C30" s="4">
        <f t="shared" si="9"/>
        <v>60.610000000000042</v>
      </c>
      <c r="D30" s="7">
        <f t="shared" si="5"/>
        <v>1.3959742616729909</v>
      </c>
      <c r="E30" s="4">
        <v>39.5</v>
      </c>
      <c r="F30" s="41">
        <f t="shared" si="6"/>
        <v>197.5</v>
      </c>
      <c r="G30" s="7">
        <f t="shared" si="7"/>
        <v>1.9750000000000001</v>
      </c>
      <c r="H30" s="43"/>
      <c r="I30" s="10">
        <v>85</v>
      </c>
      <c r="J30" s="4">
        <f t="shared" si="10"/>
        <v>201.65000000000023</v>
      </c>
      <c r="K30" s="4">
        <f t="shared" si="14"/>
        <v>177.65000000000023</v>
      </c>
      <c r="L30" s="7">
        <f t="shared" si="1"/>
        <v>1.1350971010413733</v>
      </c>
      <c r="M30" s="4">
        <v>34</v>
      </c>
      <c r="N30" s="41">
        <f t="shared" si="11"/>
        <v>170</v>
      </c>
      <c r="O30" s="7">
        <f t="shared" si="12"/>
        <v>1.7</v>
      </c>
    </row>
    <row r="31" spans="1:15">
      <c r="A31" s="10">
        <v>30</v>
      </c>
      <c r="B31" s="4">
        <f t="shared" si="4"/>
        <v>86.700000000000045</v>
      </c>
      <c r="C31" s="4">
        <f t="shared" si="9"/>
        <v>62.700000000000045</v>
      </c>
      <c r="D31" s="7">
        <f t="shared" si="5"/>
        <v>1.3827751196172247</v>
      </c>
      <c r="E31" s="4">
        <v>39.5</v>
      </c>
      <c r="F31" s="41">
        <f t="shared" si="6"/>
        <v>197.5</v>
      </c>
      <c r="G31" s="7">
        <f t="shared" si="7"/>
        <v>1.9750000000000001</v>
      </c>
      <c r="H31" s="43"/>
      <c r="I31" s="10">
        <v>86</v>
      </c>
      <c r="J31" s="4">
        <f t="shared" si="10"/>
        <v>203.74000000000024</v>
      </c>
      <c r="K31" s="4">
        <f t="shared" si="14"/>
        <v>179.74000000000024</v>
      </c>
      <c r="L31" s="7">
        <f t="shared" si="1"/>
        <v>1.1335262045176364</v>
      </c>
      <c r="M31" s="4">
        <v>34</v>
      </c>
      <c r="N31" s="41">
        <f t="shared" si="11"/>
        <v>170</v>
      </c>
      <c r="O31" s="7">
        <f t="shared" si="12"/>
        <v>1.7</v>
      </c>
    </row>
    <row r="32" spans="1:15">
      <c r="A32" s="10">
        <v>31</v>
      </c>
      <c r="B32" s="4">
        <f t="shared" si="4"/>
        <v>88.790000000000049</v>
      </c>
      <c r="C32" s="4">
        <f t="shared" si="9"/>
        <v>64.790000000000049</v>
      </c>
      <c r="D32" s="7">
        <f t="shared" si="5"/>
        <v>1.3704275351134432</v>
      </c>
      <c r="E32" s="4">
        <v>39</v>
      </c>
      <c r="F32" s="41">
        <f t="shared" si="6"/>
        <v>195</v>
      </c>
      <c r="G32" s="7">
        <f t="shared" si="7"/>
        <v>1.95</v>
      </c>
      <c r="H32" s="43"/>
      <c r="I32" s="10">
        <v>87</v>
      </c>
      <c r="J32" s="4">
        <f t="shared" si="10"/>
        <v>205.83000000000024</v>
      </c>
      <c r="K32" s="4">
        <f t="shared" si="14"/>
        <v>181.83000000000024</v>
      </c>
      <c r="L32" s="7">
        <f t="shared" si="1"/>
        <v>1.1319914205576636</v>
      </c>
      <c r="M32" s="4">
        <v>34</v>
      </c>
      <c r="N32" s="41">
        <f t="shared" si="11"/>
        <v>170</v>
      </c>
      <c r="O32" s="7">
        <f t="shared" si="12"/>
        <v>1.7</v>
      </c>
    </row>
    <row r="33" spans="1:15">
      <c r="A33" s="10">
        <v>32</v>
      </c>
      <c r="B33" s="4">
        <f t="shared" si="4"/>
        <v>90.880000000000052</v>
      </c>
      <c r="C33" s="4">
        <f t="shared" si="9"/>
        <v>66.880000000000052</v>
      </c>
      <c r="D33" s="7">
        <f t="shared" si="5"/>
        <v>1.3588516746411481</v>
      </c>
      <c r="E33" s="4">
        <v>39</v>
      </c>
      <c r="F33" s="41">
        <f t="shared" si="6"/>
        <v>195</v>
      </c>
      <c r="G33" s="7">
        <f t="shared" si="7"/>
        <v>1.95</v>
      </c>
      <c r="H33" s="43"/>
      <c r="I33" s="10">
        <v>88</v>
      </c>
      <c r="J33" s="4">
        <f t="shared" si="10"/>
        <v>207.92000000000024</v>
      </c>
      <c r="K33" s="4">
        <f t="shared" si="14"/>
        <v>183.92000000000024</v>
      </c>
      <c r="L33" s="7">
        <f t="shared" si="1"/>
        <v>1.1304915180513264</v>
      </c>
      <c r="M33" s="4">
        <v>34</v>
      </c>
      <c r="N33" s="41">
        <f t="shared" si="11"/>
        <v>170</v>
      </c>
      <c r="O33" s="7">
        <f t="shared" si="12"/>
        <v>1.7</v>
      </c>
    </row>
    <row r="34" spans="1:15">
      <c r="A34" s="10">
        <v>33</v>
      </c>
      <c r="B34" s="4">
        <f t="shared" si="4"/>
        <v>92.970000000000056</v>
      </c>
      <c r="C34" s="4">
        <f t="shared" si="9"/>
        <v>68.970000000000056</v>
      </c>
      <c r="D34" s="7">
        <f t="shared" si="5"/>
        <v>1.3479773814702041</v>
      </c>
      <c r="E34" s="4">
        <v>39</v>
      </c>
      <c r="F34" s="41">
        <f t="shared" si="6"/>
        <v>195</v>
      </c>
      <c r="G34" s="7">
        <f t="shared" si="7"/>
        <v>1.95</v>
      </c>
      <c r="H34" s="43"/>
      <c r="I34" s="10">
        <v>89</v>
      </c>
      <c r="J34" s="4">
        <f t="shared" si="10"/>
        <v>210.01000000000025</v>
      </c>
      <c r="K34" s="4">
        <f t="shared" si="14"/>
        <v>186.01000000000025</v>
      </c>
      <c r="L34" s="7">
        <f t="shared" ref="L34:L56" si="15">J34/K34</f>
        <v>1.1290253212192891</v>
      </c>
      <c r="M34" s="4">
        <v>34</v>
      </c>
      <c r="N34" s="41">
        <f t="shared" si="11"/>
        <v>170</v>
      </c>
      <c r="O34" s="7">
        <f t="shared" si="12"/>
        <v>1.7</v>
      </c>
    </row>
    <row r="35" spans="1:15">
      <c r="A35" s="10">
        <v>34</v>
      </c>
      <c r="B35" s="4">
        <f t="shared" si="4"/>
        <v>95.060000000000059</v>
      </c>
      <c r="C35" s="4">
        <f t="shared" si="9"/>
        <v>71.060000000000059</v>
      </c>
      <c r="D35" s="7">
        <f t="shared" si="5"/>
        <v>1.3377427526034333</v>
      </c>
      <c r="E35" s="4">
        <v>39</v>
      </c>
      <c r="F35" s="41">
        <f t="shared" si="6"/>
        <v>195</v>
      </c>
      <c r="G35" s="7">
        <f t="shared" si="7"/>
        <v>1.95</v>
      </c>
      <c r="H35" s="43"/>
      <c r="I35" s="10">
        <v>90</v>
      </c>
      <c r="J35" s="4">
        <f t="shared" si="10"/>
        <v>212.10000000000025</v>
      </c>
      <c r="K35" s="4">
        <f t="shared" si="14"/>
        <v>188.10000000000025</v>
      </c>
      <c r="L35" s="7">
        <f t="shared" si="15"/>
        <v>1.1275917065390748</v>
      </c>
      <c r="M35" s="4">
        <v>34</v>
      </c>
      <c r="N35" s="41">
        <f t="shared" si="11"/>
        <v>170</v>
      </c>
      <c r="O35" s="7">
        <f t="shared" si="12"/>
        <v>1.7</v>
      </c>
    </row>
    <row r="36" spans="1:15">
      <c r="A36" s="10">
        <v>35</v>
      </c>
      <c r="B36" s="4">
        <f t="shared" si="4"/>
        <v>97.150000000000063</v>
      </c>
      <c r="C36" s="4">
        <f t="shared" si="9"/>
        <v>73.150000000000063</v>
      </c>
      <c r="D36" s="7">
        <f t="shared" si="5"/>
        <v>1.3280929596719067</v>
      </c>
      <c r="E36" s="4">
        <v>39</v>
      </c>
      <c r="F36" s="41">
        <f t="shared" si="6"/>
        <v>195</v>
      </c>
      <c r="G36" s="7">
        <f t="shared" si="7"/>
        <v>1.95</v>
      </c>
      <c r="H36" s="43"/>
      <c r="I36" s="10">
        <v>91</v>
      </c>
      <c r="J36" s="4">
        <f t="shared" si="10"/>
        <v>214.19000000000025</v>
      </c>
      <c r="K36" s="4">
        <f t="shared" si="14"/>
        <v>190.19000000000025</v>
      </c>
      <c r="L36" s="7">
        <f t="shared" si="15"/>
        <v>1.1261895998738103</v>
      </c>
      <c r="M36" s="4">
        <v>33.75</v>
      </c>
      <c r="N36" s="41">
        <f t="shared" si="11"/>
        <v>168.75</v>
      </c>
      <c r="O36" s="7">
        <f t="shared" si="12"/>
        <v>1.6875</v>
      </c>
    </row>
    <row r="37" spans="1:15">
      <c r="A37" s="10">
        <v>36</v>
      </c>
      <c r="B37" s="4">
        <f t="shared" si="4"/>
        <v>99.240000000000066</v>
      </c>
      <c r="C37" s="4">
        <f t="shared" si="9"/>
        <v>75.240000000000066</v>
      </c>
      <c r="D37" s="7">
        <f t="shared" si="5"/>
        <v>1.3189792663476871</v>
      </c>
      <c r="E37" s="4">
        <v>39</v>
      </c>
      <c r="F37" s="41">
        <f t="shared" si="6"/>
        <v>195</v>
      </c>
      <c r="G37" s="7">
        <f t="shared" si="7"/>
        <v>1.95</v>
      </c>
      <c r="H37" s="43"/>
      <c r="I37" s="10">
        <v>92</v>
      </c>
      <c r="J37" s="4">
        <f t="shared" si="10"/>
        <v>216.28000000000026</v>
      </c>
      <c r="K37" s="4">
        <f t="shared" si="14"/>
        <v>192.28000000000026</v>
      </c>
      <c r="L37" s="7">
        <f t="shared" si="15"/>
        <v>1.1248179737882253</v>
      </c>
      <c r="M37" s="4">
        <v>33.75</v>
      </c>
      <c r="N37" s="41">
        <f t="shared" si="11"/>
        <v>168.75</v>
      </c>
      <c r="O37" s="7">
        <f t="shared" si="12"/>
        <v>1.6875</v>
      </c>
    </row>
    <row r="38" spans="1:15">
      <c r="A38" s="10">
        <v>37</v>
      </c>
      <c r="B38" s="4">
        <f t="shared" si="4"/>
        <v>101.33000000000007</v>
      </c>
      <c r="C38" s="4">
        <f t="shared" si="9"/>
        <v>77.330000000000069</v>
      </c>
      <c r="D38" s="7">
        <f t="shared" si="5"/>
        <v>1.3103582050950469</v>
      </c>
      <c r="E38" s="4">
        <v>39</v>
      </c>
      <c r="F38" s="41">
        <f t="shared" si="6"/>
        <v>195</v>
      </c>
      <c r="G38" s="7">
        <f t="shared" si="7"/>
        <v>1.95</v>
      </c>
      <c r="H38" s="43"/>
      <c r="I38" s="10">
        <v>93</v>
      </c>
      <c r="J38" s="4">
        <f t="shared" si="10"/>
        <v>218.37000000000026</v>
      </c>
      <c r="K38" s="4">
        <f t="shared" si="14"/>
        <v>194.37000000000026</v>
      </c>
      <c r="L38" s="7">
        <f t="shared" si="15"/>
        <v>1.1234758450378144</v>
      </c>
      <c r="M38" s="4">
        <v>33.5</v>
      </c>
      <c r="N38" s="41">
        <f t="shared" si="11"/>
        <v>167.5</v>
      </c>
      <c r="O38" s="7">
        <f t="shared" si="12"/>
        <v>1.675</v>
      </c>
    </row>
    <row r="39" spans="1:15">
      <c r="A39" s="10">
        <v>38</v>
      </c>
      <c r="B39" s="4">
        <f t="shared" si="4"/>
        <v>103.42000000000007</v>
      </c>
      <c r="C39" s="4">
        <f t="shared" si="9"/>
        <v>79.420000000000073</v>
      </c>
      <c r="D39" s="7">
        <f t="shared" si="5"/>
        <v>1.3021908839083352</v>
      </c>
      <c r="E39" s="4">
        <v>38.5</v>
      </c>
      <c r="F39" s="41">
        <f t="shared" si="6"/>
        <v>192.5</v>
      </c>
      <c r="G39" s="7">
        <f t="shared" si="7"/>
        <v>1.925</v>
      </c>
      <c r="H39" s="43"/>
      <c r="I39" s="10">
        <v>94</v>
      </c>
      <c r="J39" s="4">
        <f t="shared" si="10"/>
        <v>220.46000000000026</v>
      </c>
      <c r="K39" s="4">
        <f t="shared" si="14"/>
        <v>196.46000000000026</v>
      </c>
      <c r="L39" s="7">
        <f t="shared" si="15"/>
        <v>1.1221622722182631</v>
      </c>
      <c r="M39" s="4">
        <v>33.25</v>
      </c>
      <c r="N39" s="41">
        <f t="shared" si="11"/>
        <v>166.25</v>
      </c>
      <c r="O39" s="7">
        <f t="shared" si="12"/>
        <v>1.6625000000000001</v>
      </c>
    </row>
    <row r="40" spans="1:15">
      <c r="A40" s="10">
        <v>39</v>
      </c>
      <c r="B40" s="4">
        <f t="shared" si="4"/>
        <v>105.51000000000008</v>
      </c>
      <c r="C40" s="4">
        <f t="shared" si="9"/>
        <v>81.510000000000076</v>
      </c>
      <c r="D40" s="7">
        <f t="shared" si="5"/>
        <v>1.2944423997055574</v>
      </c>
      <c r="E40" s="4">
        <v>38.5</v>
      </c>
      <c r="F40" s="41">
        <f t="shared" si="6"/>
        <v>192.5</v>
      </c>
      <c r="G40" s="7">
        <f t="shared" si="7"/>
        <v>1.925</v>
      </c>
      <c r="H40" s="43"/>
      <c r="I40" s="10">
        <v>95</v>
      </c>
      <c r="J40" s="4">
        <f t="shared" si="10"/>
        <v>222.55000000000027</v>
      </c>
      <c r="K40" s="4">
        <f t="shared" si="14"/>
        <v>198.55000000000027</v>
      </c>
      <c r="L40" s="7">
        <f t="shared" si="15"/>
        <v>1.1208763535633339</v>
      </c>
      <c r="M40" s="4">
        <v>33.25</v>
      </c>
      <c r="N40" s="41">
        <f t="shared" si="11"/>
        <v>166.25</v>
      </c>
      <c r="O40" s="7">
        <f t="shared" si="12"/>
        <v>1.6625000000000001</v>
      </c>
    </row>
    <row r="41" spans="1:15">
      <c r="A41" s="10">
        <v>40</v>
      </c>
      <c r="B41" s="4">
        <f t="shared" si="4"/>
        <v>107.60000000000008</v>
      </c>
      <c r="C41" s="4">
        <f t="shared" si="9"/>
        <v>83.60000000000008</v>
      </c>
      <c r="D41" s="7">
        <f t="shared" si="5"/>
        <v>1.2870813397129184</v>
      </c>
      <c r="E41" s="4">
        <v>38.5</v>
      </c>
      <c r="F41" s="41">
        <f t="shared" si="6"/>
        <v>192.5</v>
      </c>
      <c r="G41" s="7">
        <f t="shared" si="7"/>
        <v>1.925</v>
      </c>
      <c r="H41" s="43"/>
      <c r="I41" s="10">
        <v>96</v>
      </c>
      <c r="J41" s="4">
        <f t="shared" si="10"/>
        <v>224.64000000000027</v>
      </c>
      <c r="K41" s="4">
        <f t="shared" si="14"/>
        <v>200.64000000000027</v>
      </c>
      <c r="L41" s="7">
        <f t="shared" si="15"/>
        <v>1.1196172248803826</v>
      </c>
      <c r="M41" s="4">
        <v>33</v>
      </c>
      <c r="N41" s="41">
        <f t="shared" si="11"/>
        <v>165</v>
      </c>
      <c r="O41" s="7">
        <f t="shared" si="12"/>
        <v>1.65</v>
      </c>
    </row>
    <row r="42" spans="1:15">
      <c r="A42" s="10">
        <v>41</v>
      </c>
      <c r="B42" s="4">
        <f t="shared" si="4"/>
        <v>109.69000000000008</v>
      </c>
      <c r="C42" s="4">
        <f t="shared" si="9"/>
        <v>85.690000000000083</v>
      </c>
      <c r="D42" s="7">
        <f t="shared" si="5"/>
        <v>1.2800793558174814</v>
      </c>
      <c r="E42" s="4">
        <v>38.5</v>
      </c>
      <c r="F42" s="41">
        <f t="shared" si="6"/>
        <v>192.5</v>
      </c>
      <c r="G42" s="7">
        <f t="shared" si="7"/>
        <v>1.925</v>
      </c>
      <c r="H42" s="43"/>
      <c r="I42" s="10">
        <v>97</v>
      </c>
      <c r="J42" s="4">
        <f t="shared" si="10"/>
        <v>226.73000000000027</v>
      </c>
      <c r="K42" s="4">
        <f t="shared" si="14"/>
        <v>202.73000000000027</v>
      </c>
      <c r="L42" s="7">
        <f t="shared" si="15"/>
        <v>1.1183840576135746</v>
      </c>
      <c r="M42" s="4">
        <v>33</v>
      </c>
      <c r="N42" s="41">
        <f t="shared" si="11"/>
        <v>165</v>
      </c>
      <c r="O42" s="7">
        <f t="shared" si="12"/>
        <v>1.65</v>
      </c>
    </row>
    <row r="43" spans="1:15">
      <c r="A43" s="10">
        <v>42</v>
      </c>
      <c r="B43" s="4">
        <f t="shared" si="4"/>
        <v>111.78000000000009</v>
      </c>
      <c r="C43" s="4">
        <f t="shared" si="9"/>
        <v>87.780000000000086</v>
      </c>
      <c r="D43" s="7">
        <f t="shared" si="5"/>
        <v>1.2734107997265889</v>
      </c>
      <c r="E43" s="4">
        <v>38</v>
      </c>
      <c r="F43" s="41">
        <f t="shared" si="6"/>
        <v>190</v>
      </c>
      <c r="G43" s="7">
        <f t="shared" si="7"/>
        <v>1.9</v>
      </c>
      <c r="H43" s="43"/>
      <c r="I43" s="10">
        <v>98</v>
      </c>
      <c r="J43" s="4">
        <f t="shared" si="10"/>
        <v>228.82000000000028</v>
      </c>
      <c r="K43" s="4">
        <f t="shared" si="14"/>
        <v>204.82000000000028</v>
      </c>
      <c r="L43" s="7">
        <f t="shared" si="15"/>
        <v>1.117176057025681</v>
      </c>
      <c r="M43" s="4">
        <v>33</v>
      </c>
      <c r="N43" s="41">
        <f t="shared" si="11"/>
        <v>165</v>
      </c>
      <c r="O43" s="7">
        <f t="shared" si="12"/>
        <v>1.65</v>
      </c>
    </row>
    <row r="44" spans="1:15">
      <c r="A44" s="10">
        <v>43</v>
      </c>
      <c r="B44" s="4">
        <f t="shared" si="4"/>
        <v>113.87000000000009</v>
      </c>
      <c r="C44" s="4">
        <f t="shared" si="9"/>
        <v>89.87000000000009</v>
      </c>
      <c r="D44" s="7">
        <f t="shared" si="5"/>
        <v>1.2670524090352728</v>
      </c>
      <c r="E44" s="4">
        <v>38</v>
      </c>
      <c r="F44" s="41">
        <f t="shared" si="6"/>
        <v>190</v>
      </c>
      <c r="G44" s="7">
        <f t="shared" si="7"/>
        <v>1.9</v>
      </c>
      <c r="H44" s="43"/>
      <c r="I44" s="10">
        <v>99</v>
      </c>
      <c r="J44" s="4">
        <f t="shared" si="10"/>
        <v>230.91000000000028</v>
      </c>
      <c r="K44" s="4">
        <f t="shared" si="14"/>
        <v>206.91000000000028</v>
      </c>
      <c r="L44" s="7">
        <f t="shared" si="15"/>
        <v>1.115992460490068</v>
      </c>
      <c r="M44" s="4">
        <v>33</v>
      </c>
      <c r="N44" s="41">
        <f t="shared" si="11"/>
        <v>165</v>
      </c>
      <c r="O44" s="7">
        <f t="shared" si="12"/>
        <v>1.65</v>
      </c>
    </row>
    <row r="45" spans="1:15">
      <c r="A45" s="10">
        <v>44</v>
      </c>
      <c r="B45" s="4">
        <f t="shared" si="4"/>
        <v>115.96000000000009</v>
      </c>
      <c r="C45" s="4">
        <f t="shared" si="9"/>
        <v>91.960000000000093</v>
      </c>
      <c r="D45" s="7">
        <f t="shared" si="5"/>
        <v>1.2609830361026531</v>
      </c>
      <c r="E45" s="4">
        <v>38</v>
      </c>
      <c r="F45" s="41">
        <f t="shared" si="6"/>
        <v>190</v>
      </c>
      <c r="G45" s="7">
        <f t="shared" si="7"/>
        <v>1.9</v>
      </c>
      <c r="H45" s="43"/>
      <c r="I45" s="10">
        <v>100</v>
      </c>
      <c r="J45" s="4">
        <f t="shared" si="10"/>
        <v>233.00000000000028</v>
      </c>
      <c r="K45" s="4">
        <f t="shared" si="14"/>
        <v>209.00000000000028</v>
      </c>
      <c r="L45" s="7">
        <f t="shared" si="15"/>
        <v>1.1148325358851674</v>
      </c>
      <c r="M45" s="4">
        <v>33</v>
      </c>
      <c r="N45" s="41">
        <f t="shared" si="11"/>
        <v>165</v>
      </c>
      <c r="O45" s="7">
        <f t="shared" si="12"/>
        <v>1.65</v>
      </c>
    </row>
    <row r="46" spans="1:15">
      <c r="A46" s="10">
        <v>45</v>
      </c>
      <c r="B46" s="4">
        <f t="shared" si="4"/>
        <v>118.0500000000001</v>
      </c>
      <c r="C46" s="4">
        <f t="shared" si="9"/>
        <v>94.050000000000097</v>
      </c>
      <c r="D46" s="7">
        <f t="shared" si="5"/>
        <v>1.2551834130781496</v>
      </c>
      <c r="E46" s="4">
        <v>38</v>
      </c>
      <c r="F46" s="41">
        <f t="shared" si="6"/>
        <v>190</v>
      </c>
      <c r="G46" s="7">
        <f t="shared" si="7"/>
        <v>1.9</v>
      </c>
      <c r="H46" s="43"/>
      <c r="I46" s="10">
        <v>101</v>
      </c>
      <c r="J46" s="4">
        <f t="shared" si="10"/>
        <v>235.09000000000029</v>
      </c>
      <c r="K46" s="4">
        <f t="shared" si="14"/>
        <v>211.09000000000029</v>
      </c>
      <c r="L46" s="7">
        <f t="shared" si="15"/>
        <v>1.113695580084324</v>
      </c>
      <c r="M46" s="4">
        <v>33</v>
      </c>
      <c r="N46" s="41">
        <f t="shared" si="11"/>
        <v>165</v>
      </c>
      <c r="O46" s="7">
        <f t="shared" si="12"/>
        <v>1.65</v>
      </c>
    </row>
    <row r="47" spans="1:15">
      <c r="A47" s="10">
        <v>46</v>
      </c>
      <c r="B47" s="4">
        <f t="shared" si="4"/>
        <v>120.1400000000001</v>
      </c>
      <c r="C47" s="4">
        <f t="shared" si="9"/>
        <v>96.1400000000001</v>
      </c>
      <c r="D47" s="7">
        <f t="shared" si="5"/>
        <v>1.2496359475764507</v>
      </c>
      <c r="E47" s="4">
        <v>38</v>
      </c>
      <c r="F47" s="41">
        <f t="shared" si="6"/>
        <v>190</v>
      </c>
      <c r="G47" s="7">
        <f t="shared" si="7"/>
        <v>1.9</v>
      </c>
      <c r="H47" s="43"/>
      <c r="I47" s="10">
        <v>102</v>
      </c>
      <c r="J47" s="4">
        <f t="shared" si="10"/>
        <v>237.18000000000029</v>
      </c>
      <c r="K47" s="4">
        <f t="shared" si="14"/>
        <v>213.18000000000029</v>
      </c>
      <c r="L47" s="7">
        <f t="shared" si="15"/>
        <v>1.1125809175344779</v>
      </c>
      <c r="M47" s="4">
        <v>32.75</v>
      </c>
      <c r="N47" s="41">
        <f t="shared" si="11"/>
        <v>163.75</v>
      </c>
      <c r="O47" s="7">
        <f t="shared" si="12"/>
        <v>1.6375</v>
      </c>
    </row>
    <row r="48" spans="1:15">
      <c r="A48" s="10">
        <v>47</v>
      </c>
      <c r="B48" s="4">
        <f t="shared" si="4"/>
        <v>122.2300000000001</v>
      </c>
      <c r="C48" s="4">
        <f t="shared" si="9"/>
        <v>98.230000000000103</v>
      </c>
      <c r="D48" s="7">
        <f t="shared" si="5"/>
        <v>1.2443245444365263</v>
      </c>
      <c r="E48" s="4">
        <v>38</v>
      </c>
      <c r="F48" s="41">
        <f t="shared" si="6"/>
        <v>190</v>
      </c>
      <c r="G48" s="7">
        <f t="shared" si="7"/>
        <v>1.9</v>
      </c>
      <c r="H48" s="43"/>
      <c r="I48" s="10">
        <v>103</v>
      </c>
      <c r="J48" s="4">
        <f t="shared" si="10"/>
        <v>239.27000000000029</v>
      </c>
      <c r="K48" s="4">
        <f t="shared" si="14"/>
        <v>215.27000000000029</v>
      </c>
      <c r="L48" s="7">
        <f t="shared" si="15"/>
        <v>1.1114878989176382</v>
      </c>
      <c r="M48" s="4">
        <v>32.5</v>
      </c>
      <c r="N48" s="41">
        <f t="shared" si="11"/>
        <v>162.5</v>
      </c>
      <c r="O48" s="7">
        <f t="shared" si="12"/>
        <v>1.625</v>
      </c>
    </row>
    <row r="49" spans="1:15">
      <c r="A49" s="10">
        <v>48</v>
      </c>
      <c r="B49" s="4">
        <f t="shared" si="4"/>
        <v>124.32000000000011</v>
      </c>
      <c r="C49" s="4">
        <f t="shared" si="9"/>
        <v>100.32000000000011</v>
      </c>
      <c r="D49" s="7">
        <f t="shared" si="5"/>
        <v>1.2392344497607652</v>
      </c>
      <c r="E49" s="4">
        <v>38</v>
      </c>
      <c r="F49" s="41">
        <f t="shared" si="6"/>
        <v>190</v>
      </c>
      <c r="G49" s="7">
        <f t="shared" si="7"/>
        <v>1.9</v>
      </c>
      <c r="H49" s="43"/>
      <c r="I49" s="10">
        <v>104</v>
      </c>
      <c r="J49" s="4">
        <f t="shared" si="10"/>
        <v>241.3600000000003</v>
      </c>
      <c r="K49" s="4">
        <f t="shared" si="14"/>
        <v>217.3600000000003</v>
      </c>
      <c r="L49" s="7">
        <f t="shared" si="15"/>
        <v>1.1104158998895839</v>
      </c>
      <c r="M49" s="4">
        <v>32.5</v>
      </c>
      <c r="N49" s="41">
        <f t="shared" si="11"/>
        <v>162.5</v>
      </c>
      <c r="O49" s="7">
        <f t="shared" si="12"/>
        <v>1.625</v>
      </c>
    </row>
    <row r="50" spans="1:15">
      <c r="A50" s="10">
        <v>49</v>
      </c>
      <c r="B50" s="4">
        <f t="shared" si="4"/>
        <v>126.41000000000011</v>
      </c>
      <c r="C50" s="4">
        <f t="shared" si="9"/>
        <v>102.41000000000011</v>
      </c>
      <c r="D50" s="7">
        <f t="shared" si="5"/>
        <v>1.234352114051362</v>
      </c>
      <c r="E50" s="4">
        <v>38</v>
      </c>
      <c r="F50" s="41">
        <f t="shared" si="6"/>
        <v>190</v>
      </c>
      <c r="G50" s="7">
        <f t="shared" si="7"/>
        <v>1.9</v>
      </c>
      <c r="H50" s="43"/>
      <c r="I50" s="10">
        <v>105</v>
      </c>
      <c r="J50" s="4">
        <f t="shared" si="10"/>
        <v>243.4500000000003</v>
      </c>
      <c r="K50" s="4">
        <f t="shared" si="14"/>
        <v>219.4500000000003</v>
      </c>
      <c r="L50" s="7">
        <f t="shared" si="15"/>
        <v>1.1093643198906356</v>
      </c>
      <c r="M50" s="4">
        <v>32.25</v>
      </c>
      <c r="N50" s="41">
        <f t="shared" si="11"/>
        <v>161.25</v>
      </c>
      <c r="O50" s="7">
        <f t="shared" si="12"/>
        <v>1.6125</v>
      </c>
    </row>
    <row r="51" spans="1:15">
      <c r="A51" s="10">
        <v>50</v>
      </c>
      <c r="B51" s="4">
        <f t="shared" si="4"/>
        <v>128.50000000000011</v>
      </c>
      <c r="C51" s="4">
        <f t="shared" si="9"/>
        <v>104.50000000000011</v>
      </c>
      <c r="D51" s="7">
        <f t="shared" si="5"/>
        <v>1.2296650717703346</v>
      </c>
      <c r="E51" s="4">
        <v>37.75</v>
      </c>
      <c r="F51" s="41">
        <f t="shared" si="6"/>
        <v>188.75</v>
      </c>
      <c r="G51" s="7">
        <f t="shared" si="7"/>
        <v>1.8875</v>
      </c>
      <c r="H51" s="43"/>
      <c r="I51" s="10">
        <v>106</v>
      </c>
      <c r="J51" s="4">
        <f t="shared" si="10"/>
        <v>245.5400000000003</v>
      </c>
      <c r="K51" s="4">
        <f t="shared" si="14"/>
        <v>221.5400000000003</v>
      </c>
      <c r="L51" s="7">
        <f t="shared" si="15"/>
        <v>1.1083325810237428</v>
      </c>
      <c r="M51" s="4">
        <v>32</v>
      </c>
      <c r="N51" s="41">
        <f t="shared" si="11"/>
        <v>160</v>
      </c>
      <c r="O51" s="7">
        <f t="shared" si="12"/>
        <v>1.6</v>
      </c>
    </row>
    <row r="52" spans="1:15">
      <c r="A52" s="10">
        <v>51</v>
      </c>
      <c r="B52" s="4">
        <f t="shared" si="4"/>
        <v>130.59000000000012</v>
      </c>
      <c r="C52" s="4">
        <f t="shared" si="9"/>
        <v>106.59000000000012</v>
      </c>
      <c r="D52" s="7">
        <f t="shared" si="5"/>
        <v>1.2251618350689555</v>
      </c>
      <c r="E52" s="4">
        <v>37.5</v>
      </c>
      <c r="F52" s="41">
        <f t="shared" si="6"/>
        <v>187.5</v>
      </c>
      <c r="G52" s="7">
        <f t="shared" si="7"/>
        <v>1.875</v>
      </c>
      <c r="H52" s="43"/>
      <c r="I52" s="10">
        <v>107</v>
      </c>
      <c r="J52" s="4">
        <f t="shared" si="10"/>
        <v>247.63000000000031</v>
      </c>
      <c r="K52" s="4">
        <f t="shared" si="14"/>
        <v>223.63000000000031</v>
      </c>
      <c r="L52" s="7">
        <f t="shared" si="15"/>
        <v>1.1073201269954835</v>
      </c>
      <c r="M52" s="4">
        <v>32</v>
      </c>
      <c r="N52" s="41">
        <f t="shared" si="11"/>
        <v>160</v>
      </c>
      <c r="O52" s="7">
        <f t="shared" si="12"/>
        <v>1.6</v>
      </c>
    </row>
    <row r="53" spans="1:15">
      <c r="A53" s="10">
        <v>52</v>
      </c>
      <c r="B53" s="4">
        <f t="shared" si="4"/>
        <v>132.68000000000012</v>
      </c>
      <c r="C53" s="4">
        <f t="shared" si="9"/>
        <v>108.68000000000012</v>
      </c>
      <c r="D53" s="7">
        <f t="shared" si="5"/>
        <v>1.220831799779168</v>
      </c>
      <c r="E53" s="4">
        <v>37.5</v>
      </c>
      <c r="F53" s="41">
        <f t="shared" si="6"/>
        <v>187.5</v>
      </c>
      <c r="G53" s="7">
        <f t="shared" si="7"/>
        <v>1.875</v>
      </c>
      <c r="H53" s="43"/>
      <c r="I53" s="10">
        <v>108</v>
      </c>
      <c r="J53" s="4">
        <f t="shared" si="10"/>
        <v>249.72000000000031</v>
      </c>
      <c r="K53" s="4">
        <f t="shared" si="14"/>
        <v>225.72000000000031</v>
      </c>
      <c r="L53" s="7">
        <f t="shared" si="15"/>
        <v>1.1063264221158957</v>
      </c>
      <c r="M53" s="4">
        <v>32</v>
      </c>
      <c r="N53" s="41">
        <f t="shared" si="11"/>
        <v>160</v>
      </c>
      <c r="O53" s="7">
        <f t="shared" si="12"/>
        <v>1.6</v>
      </c>
    </row>
    <row r="54" spans="1:15">
      <c r="A54" s="10">
        <v>53</v>
      </c>
      <c r="B54" s="4">
        <f t="shared" si="4"/>
        <v>134.77000000000012</v>
      </c>
      <c r="C54" s="4">
        <f t="shared" si="9"/>
        <v>110.77000000000012</v>
      </c>
      <c r="D54" s="7">
        <f t="shared" si="5"/>
        <v>1.2166651620474855</v>
      </c>
      <c r="E54" s="4">
        <v>37</v>
      </c>
      <c r="F54" s="41">
        <f t="shared" si="6"/>
        <v>185</v>
      </c>
      <c r="G54" s="7">
        <f t="shared" si="7"/>
        <v>1.85</v>
      </c>
      <c r="H54" s="43"/>
      <c r="I54" s="10">
        <v>109</v>
      </c>
      <c r="J54" s="4">
        <f t="shared" si="10"/>
        <v>251.81000000000031</v>
      </c>
      <c r="K54" s="4">
        <f t="shared" si="14"/>
        <v>227.81000000000031</v>
      </c>
      <c r="L54" s="7">
        <f t="shared" si="15"/>
        <v>1.1053509503533645</v>
      </c>
      <c r="M54" s="4">
        <v>32</v>
      </c>
      <c r="N54" s="41">
        <f t="shared" si="11"/>
        <v>160</v>
      </c>
      <c r="O54" s="7">
        <f t="shared" si="12"/>
        <v>1.6</v>
      </c>
    </row>
    <row r="55" spans="1:15">
      <c r="A55" s="10">
        <v>54</v>
      </c>
      <c r="B55" s="4">
        <f t="shared" si="4"/>
        <v>136.86000000000013</v>
      </c>
      <c r="C55" s="4">
        <f t="shared" si="9"/>
        <v>112.86000000000013</v>
      </c>
      <c r="D55" s="7">
        <f t="shared" si="5"/>
        <v>1.2126528442317914</v>
      </c>
      <c r="E55" s="4">
        <v>37</v>
      </c>
      <c r="F55" s="41">
        <f t="shared" si="6"/>
        <v>185</v>
      </c>
      <c r="G55" s="7">
        <f t="shared" si="7"/>
        <v>1.85</v>
      </c>
      <c r="H55" s="43"/>
      <c r="I55" s="10">
        <v>110</v>
      </c>
      <c r="J55" s="4">
        <f t="shared" si="10"/>
        <v>253.90000000000032</v>
      </c>
      <c r="K55" s="4">
        <f t="shared" si="14"/>
        <v>229.90000000000032</v>
      </c>
      <c r="L55" s="7">
        <f t="shared" si="15"/>
        <v>1.1043932144410611</v>
      </c>
      <c r="M55" s="4">
        <v>32</v>
      </c>
      <c r="N55" s="41">
        <f t="shared" si="11"/>
        <v>160</v>
      </c>
      <c r="O55" s="7">
        <f t="shared" si="12"/>
        <v>1.6</v>
      </c>
    </row>
    <row r="56" spans="1:15">
      <c r="A56" s="10">
        <v>55</v>
      </c>
      <c r="B56" s="4">
        <f t="shared" si="4"/>
        <v>138.95000000000013</v>
      </c>
      <c r="C56" s="4">
        <f t="shared" si="9"/>
        <v>114.95000000000013</v>
      </c>
      <c r="D56" s="7">
        <f t="shared" si="5"/>
        <v>1.2087864288821224</v>
      </c>
      <c r="E56" s="4">
        <v>37</v>
      </c>
      <c r="F56" s="41">
        <f t="shared" si="6"/>
        <v>185</v>
      </c>
      <c r="G56" s="7">
        <f t="shared" si="7"/>
        <v>1.85</v>
      </c>
      <c r="H56" s="43"/>
      <c r="I56" s="10">
        <v>111</v>
      </c>
      <c r="J56" s="4">
        <f t="shared" si="10"/>
        <v>255.99000000000032</v>
      </c>
      <c r="K56" s="4">
        <f t="shared" si="14"/>
        <v>231.99000000000032</v>
      </c>
      <c r="L56" s="7">
        <f t="shared" si="15"/>
        <v>1.1034527350316823</v>
      </c>
      <c r="M56" s="4">
        <v>32</v>
      </c>
      <c r="N56" s="41">
        <f t="shared" si="11"/>
        <v>160</v>
      </c>
      <c r="O56" s="7">
        <f t="shared" si="12"/>
        <v>1.6</v>
      </c>
    </row>
    <row r="57" spans="1:15">
      <c r="A57" s="10">
        <v>56</v>
      </c>
      <c r="B57" s="4">
        <f>24+C57</f>
        <v>141.04000000000013</v>
      </c>
      <c r="C57" s="4">
        <f>C56+2.09</f>
        <v>117.04000000000013</v>
      </c>
      <c r="D57" s="7">
        <f>B57/C57</f>
        <v>1.2050580997949416</v>
      </c>
      <c r="E57" s="4">
        <v>37</v>
      </c>
      <c r="F57" s="41">
        <f>E57*5</f>
        <v>185</v>
      </c>
      <c r="G57" s="7">
        <f>F57/100</f>
        <v>1.85</v>
      </c>
      <c r="H57" s="43"/>
      <c r="I57" s="44"/>
      <c r="J57" s="45"/>
      <c r="K57" s="45"/>
      <c r="L57" s="45"/>
      <c r="M57" s="45"/>
      <c r="N57" s="45"/>
      <c r="O57" s="45"/>
    </row>
    <row r="58" spans="1:15">
      <c r="I58" s="44"/>
      <c r="J58" s="45"/>
      <c r="K58" s="45"/>
      <c r="L58" s="45"/>
      <c r="M58" s="45"/>
      <c r="N58" s="45"/>
      <c r="O58" s="4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2" sqref="C2:D3"/>
    </sheetView>
  </sheetViews>
  <sheetFormatPr baseColWidth="10" defaultColWidth="8.83203125" defaultRowHeight="14" x14ac:dyDescent="0"/>
  <cols>
    <col min="1" max="1" width="4" customWidth="1"/>
    <col min="2" max="3" width="7.5" customWidth="1"/>
    <col min="4" max="4" width="13.5" customWidth="1"/>
    <col min="5" max="5" width="7" customWidth="1"/>
    <col min="6" max="6" width="9.5" customWidth="1"/>
    <col min="7" max="7" width="6.5" customWidth="1"/>
    <col min="8" max="8" width="7.5" customWidth="1"/>
    <col min="9" max="9" width="8.5" bestFit="1" customWidth="1"/>
  </cols>
  <sheetData>
    <row r="1" spans="1:9">
      <c r="A1" t="s">
        <v>148</v>
      </c>
      <c r="F1" t="s">
        <v>58</v>
      </c>
      <c r="G1" s="74">
        <v>43046</v>
      </c>
      <c r="H1" s="74"/>
    </row>
    <row r="2" spans="1:9">
      <c r="A2" t="s">
        <v>59</v>
      </c>
      <c r="B2" s="29"/>
      <c r="C2" s="72">
        <v>380964</v>
      </c>
      <c r="D2" s="72"/>
      <c r="F2" t="s">
        <v>60</v>
      </c>
      <c r="G2" t="s">
        <v>61</v>
      </c>
    </row>
    <row r="3" spans="1:9">
      <c r="C3" s="73">
        <v>9199983</v>
      </c>
      <c r="D3" s="73"/>
      <c r="G3" t="s">
        <v>62</v>
      </c>
    </row>
    <row r="5" spans="1:9" ht="28">
      <c r="A5" s="19" t="s">
        <v>0</v>
      </c>
      <c r="B5" s="19" t="s">
        <v>63</v>
      </c>
      <c r="C5" s="19" t="s">
        <v>64</v>
      </c>
      <c r="D5" s="19" t="s">
        <v>65</v>
      </c>
      <c r="E5" s="71" t="s">
        <v>66</v>
      </c>
      <c r="F5" s="71"/>
      <c r="G5" s="65" t="s">
        <v>67</v>
      </c>
      <c r="H5" s="65"/>
      <c r="I5" s="19" t="s">
        <v>68</v>
      </c>
    </row>
    <row r="6" spans="1:9">
      <c r="A6" s="68">
        <v>1</v>
      </c>
      <c r="B6" s="68">
        <v>0.5</v>
      </c>
      <c r="C6" s="68">
        <v>1.5</v>
      </c>
      <c r="D6" s="69">
        <v>6.28</v>
      </c>
      <c r="E6" s="46">
        <v>1.738</v>
      </c>
      <c r="F6" s="67">
        <f>SUM(E6:E7)/2</f>
        <v>1.7690000000000001</v>
      </c>
      <c r="G6" s="46">
        <v>0.72</v>
      </c>
      <c r="H6" s="67">
        <f>SUM(G6:G7)/2</f>
        <v>0.72</v>
      </c>
      <c r="I6" s="67">
        <f>(F6/H6)*D6</f>
        <v>15.429611111111114</v>
      </c>
    </row>
    <row r="7" spans="1:9">
      <c r="A7" s="68"/>
      <c r="B7" s="68"/>
      <c r="C7" s="68"/>
      <c r="D7" s="70"/>
      <c r="E7" s="46">
        <v>1.8</v>
      </c>
      <c r="F7" s="67"/>
      <c r="G7" s="46">
        <v>0.72</v>
      </c>
      <c r="H7" s="67"/>
      <c r="I7" s="67"/>
    </row>
    <row r="8" spans="1:9">
      <c r="A8" s="68">
        <v>2</v>
      </c>
      <c r="B8" s="68">
        <v>0.5</v>
      </c>
      <c r="C8" s="68">
        <v>2</v>
      </c>
      <c r="D8" s="69">
        <v>11.8</v>
      </c>
      <c r="E8" s="46">
        <v>1.19</v>
      </c>
      <c r="F8" s="67">
        <f t="shared" ref="F8" si="0">SUM(E8:E9)/2</f>
        <v>1.1919999999999999</v>
      </c>
      <c r="G8" s="46">
        <v>0.88</v>
      </c>
      <c r="H8" s="67">
        <f t="shared" ref="H8" si="1">SUM(G8:G9)/2</f>
        <v>0.84499999999999997</v>
      </c>
      <c r="I8" s="67">
        <f t="shared" ref="I8" si="2">(F8/H8)*D8</f>
        <v>16.645680473372781</v>
      </c>
    </row>
    <row r="9" spans="1:9">
      <c r="A9" s="68"/>
      <c r="B9" s="68"/>
      <c r="C9" s="68"/>
      <c r="D9" s="70"/>
      <c r="E9" s="46">
        <v>1.194</v>
      </c>
      <c r="F9" s="67"/>
      <c r="G9" s="46">
        <v>0.81</v>
      </c>
      <c r="H9" s="67"/>
      <c r="I9" s="67"/>
    </row>
    <row r="10" spans="1:9">
      <c r="A10" s="68">
        <v>3</v>
      </c>
      <c r="B10" s="68">
        <v>0.5</v>
      </c>
      <c r="C10" s="68">
        <v>2.5</v>
      </c>
      <c r="D10" s="69">
        <v>18.8</v>
      </c>
      <c r="E10" s="46">
        <v>0.57799999999999996</v>
      </c>
      <c r="F10" s="67">
        <f t="shared" ref="F10" si="3">SUM(E10:E11)/2</f>
        <v>0.5794999999999999</v>
      </c>
      <c r="G10" s="46">
        <v>0.63</v>
      </c>
      <c r="H10" s="67">
        <f t="shared" ref="H10" si="4">SUM(G10:G11)/2</f>
        <v>0.63500000000000001</v>
      </c>
      <c r="I10" s="67">
        <f t="shared" ref="I10" si="5">(F10/H10)*D10</f>
        <v>17.156850393700783</v>
      </c>
    </row>
    <row r="11" spans="1:9">
      <c r="A11" s="68"/>
      <c r="B11" s="68"/>
      <c r="C11" s="68"/>
      <c r="D11" s="70"/>
      <c r="E11" s="46">
        <v>0.58099999999999996</v>
      </c>
      <c r="F11" s="67"/>
      <c r="G11" s="46">
        <v>0.64</v>
      </c>
      <c r="H11" s="67"/>
      <c r="I11" s="67"/>
    </row>
    <row r="12" spans="1:9">
      <c r="A12" s="68">
        <v>4</v>
      </c>
      <c r="B12" s="68">
        <v>0.5</v>
      </c>
      <c r="C12" s="68">
        <v>4</v>
      </c>
      <c r="D12" s="69">
        <v>49.5</v>
      </c>
      <c r="E12" s="46">
        <v>0.27100000000000002</v>
      </c>
      <c r="F12" s="67">
        <f t="shared" ref="F12" si="6">SUM(E12:E13)/2</f>
        <v>0.27649999999999997</v>
      </c>
      <c r="G12" s="46">
        <v>0.96</v>
      </c>
      <c r="H12" s="67">
        <f t="shared" ref="H12" si="7">SUM(G12:G13)/2</f>
        <v>0.97499999999999998</v>
      </c>
      <c r="I12" s="67">
        <f t="shared" ref="I12" si="8">(F12/H12)*D12</f>
        <v>14.037692307692305</v>
      </c>
    </row>
    <row r="13" spans="1:9">
      <c r="A13" s="68"/>
      <c r="B13" s="68"/>
      <c r="C13" s="68"/>
      <c r="D13" s="70"/>
      <c r="E13" s="46">
        <v>0.28199999999999997</v>
      </c>
      <c r="F13" s="67"/>
      <c r="G13" s="46">
        <v>0.99</v>
      </c>
      <c r="H13" s="67"/>
      <c r="I13" s="67"/>
    </row>
    <row r="14" spans="1:9">
      <c r="A14" s="68">
        <v>5</v>
      </c>
      <c r="B14" s="68">
        <v>0.5</v>
      </c>
      <c r="C14" s="68">
        <v>5</v>
      </c>
      <c r="D14" s="69">
        <v>77.7</v>
      </c>
      <c r="E14" s="46">
        <v>0.13800000000000001</v>
      </c>
      <c r="F14" s="67">
        <f t="shared" ref="F14" si="9">SUM(E14:E15)/2</f>
        <v>0.14550000000000002</v>
      </c>
      <c r="G14" s="46">
        <v>0.91</v>
      </c>
      <c r="H14" s="67">
        <f t="shared" ref="H14" si="10">SUM(G14:G15)/2</f>
        <v>0.92</v>
      </c>
      <c r="I14" s="67">
        <f t="shared" ref="I14" si="11">(F14/H14)*D14</f>
        <v>12.288423913043479</v>
      </c>
    </row>
    <row r="15" spans="1:9">
      <c r="A15" s="68"/>
      <c r="B15" s="68"/>
      <c r="C15" s="68"/>
      <c r="D15" s="70"/>
      <c r="E15" s="46">
        <v>0.153</v>
      </c>
      <c r="F15" s="67"/>
      <c r="G15" s="46">
        <v>0.93</v>
      </c>
      <c r="H15" s="67"/>
      <c r="I15" s="67"/>
    </row>
    <row r="16" spans="1:9">
      <c r="A16" s="68">
        <v>6</v>
      </c>
      <c r="B16" s="68">
        <v>0.5</v>
      </c>
      <c r="C16" s="68">
        <v>6</v>
      </c>
      <c r="D16" s="69">
        <v>112</v>
      </c>
      <c r="E16" s="46">
        <v>0.192</v>
      </c>
      <c r="F16" s="67">
        <f t="shared" ref="F16" si="12">SUM(E16:E17)/2</f>
        <v>0.20150000000000001</v>
      </c>
      <c r="G16" s="46">
        <v>1.39</v>
      </c>
      <c r="H16" s="67">
        <f t="shared" ref="H16" si="13">SUM(G16:G17)/2</f>
        <v>1.41</v>
      </c>
      <c r="I16" s="67">
        <f t="shared" ref="I16" si="14">(F16/H16)*D16</f>
        <v>16.00567375886525</v>
      </c>
    </row>
    <row r="17" spans="1:9">
      <c r="A17" s="68"/>
      <c r="B17" s="68"/>
      <c r="C17" s="68"/>
      <c r="D17" s="70"/>
      <c r="E17" s="46">
        <v>0.21099999999999999</v>
      </c>
      <c r="F17" s="67"/>
      <c r="G17" s="46">
        <v>1.43</v>
      </c>
      <c r="H17" s="67"/>
      <c r="I17" s="67"/>
    </row>
    <row r="18" spans="1:9">
      <c r="A18" s="68">
        <v>7</v>
      </c>
      <c r="B18" s="68">
        <v>0.5</v>
      </c>
      <c r="C18" s="68">
        <v>8</v>
      </c>
      <c r="D18" s="69">
        <v>200</v>
      </c>
      <c r="E18" s="46">
        <v>0.10299999999999999</v>
      </c>
      <c r="F18" s="67">
        <f t="shared" ref="F18" si="15">SUM(E18:E19)/2</f>
        <v>0.1515</v>
      </c>
      <c r="G18" s="46">
        <v>0.36</v>
      </c>
      <c r="H18" s="67">
        <f t="shared" ref="H18" si="16">SUM(G18:G19)/2</f>
        <v>0.36499999999999999</v>
      </c>
      <c r="I18" s="67">
        <f t="shared" ref="I18" si="17">(F18/H18)*D18</f>
        <v>83.013698630136986</v>
      </c>
    </row>
    <row r="19" spans="1:9">
      <c r="A19" s="68"/>
      <c r="B19" s="68"/>
      <c r="C19" s="68"/>
      <c r="D19" s="70"/>
      <c r="E19" s="46">
        <v>0.2</v>
      </c>
      <c r="F19" s="67"/>
      <c r="G19" s="46">
        <v>0.37</v>
      </c>
      <c r="H19" s="67"/>
      <c r="I19" s="67"/>
    </row>
    <row r="20" spans="1:9">
      <c r="A20" s="68">
        <v>8</v>
      </c>
      <c r="B20" s="68">
        <v>0.5</v>
      </c>
      <c r="C20" s="68">
        <v>10</v>
      </c>
      <c r="D20" s="69">
        <v>314</v>
      </c>
      <c r="E20" s="46">
        <v>0.11600000000000001</v>
      </c>
      <c r="F20" s="67">
        <f t="shared" ref="F20" si="18">SUM(E20:E21)/2</f>
        <v>0.10800000000000001</v>
      </c>
      <c r="G20" s="46">
        <v>0.8</v>
      </c>
      <c r="H20" s="67">
        <f t="shared" ref="H20" si="19">SUM(G20:G21)/2</f>
        <v>0.8</v>
      </c>
      <c r="I20" s="67">
        <f t="shared" ref="I20" si="20">(F20/H20)*D20</f>
        <v>42.39</v>
      </c>
    </row>
    <row r="21" spans="1:9">
      <c r="A21" s="68"/>
      <c r="B21" s="68"/>
      <c r="C21" s="68"/>
      <c r="D21" s="70"/>
      <c r="E21" s="46">
        <v>0.1</v>
      </c>
      <c r="F21" s="67"/>
      <c r="G21" s="46">
        <v>0.8</v>
      </c>
      <c r="H21" s="67"/>
      <c r="I21" s="67"/>
    </row>
    <row r="22" spans="1:9">
      <c r="A22" s="68">
        <v>9</v>
      </c>
      <c r="B22" s="68">
        <v>0.5</v>
      </c>
      <c r="C22" s="68">
        <v>12</v>
      </c>
      <c r="D22" s="69">
        <v>451</v>
      </c>
      <c r="E22" s="46">
        <v>2.5000000000000001E-2</v>
      </c>
      <c r="F22" s="67">
        <f t="shared" ref="F22" si="21">SUM(E22:E23)/2</f>
        <v>2.9000000000000001E-2</v>
      </c>
      <c r="G22" s="46">
        <v>0.62</v>
      </c>
      <c r="H22" s="67">
        <f t="shared" ref="H22" si="22">SUM(G22:G23)/2</f>
        <v>0.62</v>
      </c>
      <c r="I22" s="67">
        <f t="shared" ref="I22" si="23">(F22/H22)*D22</f>
        <v>21.095161290322583</v>
      </c>
    </row>
    <row r="23" spans="1:9">
      <c r="A23" s="68"/>
      <c r="B23" s="68"/>
      <c r="C23" s="68"/>
      <c r="D23" s="70"/>
      <c r="E23" s="46">
        <v>3.3000000000000002E-2</v>
      </c>
      <c r="F23" s="67"/>
      <c r="G23" s="46">
        <v>0.62</v>
      </c>
      <c r="H23" s="67"/>
      <c r="I23" s="67"/>
    </row>
    <row r="24" spans="1:9">
      <c r="A24" s="68">
        <v>10</v>
      </c>
      <c r="B24" s="68">
        <v>0.5</v>
      </c>
      <c r="C24" s="68">
        <v>15</v>
      </c>
      <c r="D24" s="69">
        <v>702</v>
      </c>
      <c r="E24" s="46">
        <v>6.4000000000000001E-2</v>
      </c>
      <c r="F24" s="67">
        <f t="shared" ref="F24" si="24">SUM(E24:E25)/2</f>
        <v>7.3000000000000009E-2</v>
      </c>
      <c r="G24" s="46">
        <v>1.1399999999999999</v>
      </c>
      <c r="H24" s="67">
        <f t="shared" ref="H24" si="25">SUM(G24:G25)/2</f>
        <v>1.1599999999999999</v>
      </c>
      <c r="I24" s="67">
        <f t="shared" ref="I24" si="26">(F24/H24)*D24</f>
        <v>44.177586206896564</v>
      </c>
    </row>
    <row r="25" spans="1:9">
      <c r="A25" s="68"/>
      <c r="B25" s="68"/>
      <c r="C25" s="68"/>
      <c r="D25" s="70"/>
      <c r="E25" s="46">
        <v>8.2000000000000003E-2</v>
      </c>
      <c r="F25" s="67"/>
      <c r="G25" s="46">
        <v>1.18</v>
      </c>
      <c r="H25" s="67"/>
      <c r="I25" s="67"/>
    </row>
    <row r="26" spans="1:9">
      <c r="A26" s="68">
        <v>11</v>
      </c>
      <c r="B26" s="68">
        <v>0.5</v>
      </c>
      <c r="C26" s="68">
        <v>20</v>
      </c>
      <c r="D26" s="69">
        <v>1260</v>
      </c>
      <c r="E26" s="46">
        <v>0.02</v>
      </c>
      <c r="F26" s="67">
        <f t="shared" ref="F26" si="27">SUM(E26:E27)/2</f>
        <v>2.35E-2</v>
      </c>
      <c r="G26" s="46">
        <v>0.92</v>
      </c>
      <c r="H26" s="67">
        <f t="shared" ref="H26" si="28">SUM(G26:G27)/2</f>
        <v>0.92</v>
      </c>
      <c r="I26" s="67">
        <f t="shared" ref="I26" si="29">(F26/H26)*D26</f>
        <v>32.184782608695649</v>
      </c>
    </row>
    <row r="27" spans="1:9">
      <c r="A27" s="68"/>
      <c r="B27" s="68"/>
      <c r="C27" s="68"/>
      <c r="D27" s="70"/>
      <c r="E27" s="46">
        <v>2.7E-2</v>
      </c>
      <c r="F27" s="67"/>
      <c r="G27" s="46">
        <v>0.92</v>
      </c>
      <c r="H27" s="67"/>
      <c r="I27" s="67"/>
    </row>
    <row r="28" spans="1:9">
      <c r="A28" s="68">
        <v>12</v>
      </c>
      <c r="B28" s="68">
        <v>0.5</v>
      </c>
      <c r="C28" s="68">
        <v>25</v>
      </c>
      <c r="D28" s="69">
        <v>1960</v>
      </c>
      <c r="E28" s="46">
        <v>3.5999999999999997E-2</v>
      </c>
      <c r="F28" s="67">
        <f t="shared" ref="F28" si="30">SUM(E28:E29)/2</f>
        <v>3.85E-2</v>
      </c>
      <c r="G28" s="46">
        <v>0.86</v>
      </c>
      <c r="H28" s="67">
        <f t="shared" ref="H28" si="31">SUM(G28:G29)/2</f>
        <v>0.85499999999999998</v>
      </c>
      <c r="I28" s="67">
        <f t="shared" ref="I28" si="32">(F28/H28)*D28</f>
        <v>88.257309941520461</v>
      </c>
    </row>
    <row r="29" spans="1:9">
      <c r="A29" s="68"/>
      <c r="B29" s="68"/>
      <c r="C29" s="68"/>
      <c r="D29" s="70"/>
      <c r="E29" s="46">
        <v>4.1000000000000002E-2</v>
      </c>
      <c r="F29" s="67"/>
      <c r="G29" s="46">
        <v>0.85</v>
      </c>
      <c r="H29" s="67"/>
      <c r="I29" s="67"/>
    </row>
    <row r="30" spans="1:9">
      <c r="A30" s="68">
        <v>13</v>
      </c>
      <c r="B30" s="68">
        <v>0.5</v>
      </c>
      <c r="C30" s="68">
        <v>30</v>
      </c>
      <c r="D30" s="69">
        <v>2830</v>
      </c>
      <c r="E30" s="46">
        <v>4.2000000000000003E-2</v>
      </c>
      <c r="F30" s="67">
        <f t="shared" ref="F30" si="33">SUM(E30:E31)/2</f>
        <v>5.9499999999999997E-2</v>
      </c>
      <c r="G30" s="46">
        <v>1.03</v>
      </c>
      <c r="H30" s="67">
        <f t="shared" ref="H30" si="34">SUM(G30:G31)/2</f>
        <v>1.04</v>
      </c>
      <c r="I30" s="67">
        <f t="shared" ref="I30" si="35">(F30/H30)*D30</f>
        <v>161.90865384615384</v>
      </c>
    </row>
    <row r="31" spans="1:9">
      <c r="A31" s="68"/>
      <c r="B31" s="68"/>
      <c r="C31" s="68"/>
      <c r="D31" s="70"/>
      <c r="E31" s="46">
        <v>7.6999999999999999E-2</v>
      </c>
      <c r="F31" s="67"/>
      <c r="G31" s="46">
        <v>1.05</v>
      </c>
      <c r="H31" s="67"/>
      <c r="I31" s="67"/>
    </row>
    <row r="32" spans="1:9">
      <c r="A32" s="68">
        <v>14</v>
      </c>
      <c r="B32" s="68">
        <v>0.5</v>
      </c>
      <c r="C32" s="68">
        <v>40</v>
      </c>
      <c r="D32" s="69">
        <v>5020</v>
      </c>
      <c r="E32" s="46">
        <v>2.8000000000000001E-2</v>
      </c>
      <c r="F32" s="67">
        <f t="shared" ref="F32" si="36">SUM(E32:E33)/2</f>
        <v>0.03</v>
      </c>
      <c r="G32" s="46">
        <v>1.44</v>
      </c>
      <c r="H32" s="67">
        <f t="shared" ref="H32" si="37">SUM(G32:G33)/2</f>
        <v>1.43</v>
      </c>
      <c r="I32" s="67">
        <f t="shared" ref="I32" si="38">(F32/H32)*D32</f>
        <v>105.31468531468532</v>
      </c>
    </row>
    <row r="33" spans="1:9">
      <c r="A33" s="68"/>
      <c r="B33" s="68"/>
      <c r="C33" s="68"/>
      <c r="D33" s="70"/>
      <c r="E33" s="46">
        <v>3.2000000000000001E-2</v>
      </c>
      <c r="F33" s="67"/>
      <c r="G33" s="46">
        <v>1.42</v>
      </c>
      <c r="H33" s="67"/>
      <c r="I33" s="67"/>
    </row>
    <row r="34" spans="1:9">
      <c r="A34" s="68">
        <v>15</v>
      </c>
      <c r="B34" s="68">
        <v>2.5</v>
      </c>
      <c r="C34" s="68">
        <v>75</v>
      </c>
      <c r="D34" s="69">
        <v>7850</v>
      </c>
      <c r="E34" s="46">
        <v>1.2999999999999999E-2</v>
      </c>
      <c r="F34" s="67">
        <f t="shared" ref="F34" si="39">SUM(E34:E35)/2</f>
        <v>1.35E-2</v>
      </c>
      <c r="G34" s="46">
        <v>2.33</v>
      </c>
      <c r="H34" s="67">
        <f t="shared" ref="H34" si="40">SUM(G34:G35)/2</f>
        <v>2.33</v>
      </c>
      <c r="I34" s="67">
        <f t="shared" ref="I34" si="41">(F34/H34)*D34</f>
        <v>45.482832618025746</v>
      </c>
    </row>
    <row r="35" spans="1:9">
      <c r="A35" s="68"/>
      <c r="B35" s="68"/>
      <c r="C35" s="68"/>
      <c r="D35" s="70"/>
      <c r="E35" s="46">
        <v>1.4E-2</v>
      </c>
      <c r="F35" s="67"/>
      <c r="G35" s="46">
        <v>2.33</v>
      </c>
      <c r="H35" s="67"/>
      <c r="I35" s="67"/>
    </row>
  </sheetData>
  <mergeCells count="110">
    <mergeCell ref="C2:D2"/>
    <mergeCell ref="C3:D3"/>
    <mergeCell ref="G1:H1"/>
    <mergeCell ref="I34:I35"/>
    <mergeCell ref="A34:A35"/>
    <mergeCell ref="B34:B35"/>
    <mergeCell ref="C34:C35"/>
    <mergeCell ref="D34:D35"/>
    <mergeCell ref="F34:F35"/>
    <mergeCell ref="H34:H35"/>
    <mergeCell ref="I30:I31"/>
    <mergeCell ref="A32:A33"/>
    <mergeCell ref="B32:B33"/>
    <mergeCell ref="C32:C33"/>
    <mergeCell ref="D32:D33"/>
    <mergeCell ref="F32:F33"/>
    <mergeCell ref="H32:H33"/>
    <mergeCell ref="I32:I33"/>
    <mergeCell ref="A30:A31"/>
    <mergeCell ref="B30:B31"/>
    <mergeCell ref="C30:C31"/>
    <mergeCell ref="D30:D31"/>
    <mergeCell ref="F30:F31"/>
    <mergeCell ref="H30:H31"/>
    <mergeCell ref="I26:I27"/>
    <mergeCell ref="A28:A29"/>
    <mergeCell ref="B28:B29"/>
    <mergeCell ref="C28:C29"/>
    <mergeCell ref="D28:D29"/>
    <mergeCell ref="F28:F29"/>
    <mergeCell ref="H28:H29"/>
    <mergeCell ref="I28:I29"/>
    <mergeCell ref="A26:A27"/>
    <mergeCell ref="B26:B27"/>
    <mergeCell ref="C26:C27"/>
    <mergeCell ref="D26:D27"/>
    <mergeCell ref="F26:F27"/>
    <mergeCell ref="H26:H27"/>
    <mergeCell ref="I22:I23"/>
    <mergeCell ref="A24:A25"/>
    <mergeCell ref="B24:B25"/>
    <mergeCell ref="C24:C25"/>
    <mergeCell ref="D24:D25"/>
    <mergeCell ref="F24:F25"/>
    <mergeCell ref="H24:H25"/>
    <mergeCell ref="I24:I25"/>
    <mergeCell ref="A22:A23"/>
    <mergeCell ref="B22:B23"/>
    <mergeCell ref="C22:C23"/>
    <mergeCell ref="D22:D23"/>
    <mergeCell ref="F22:F23"/>
    <mergeCell ref="H22:H23"/>
    <mergeCell ref="I18:I19"/>
    <mergeCell ref="A20:A21"/>
    <mergeCell ref="B20:B21"/>
    <mergeCell ref="C20:C21"/>
    <mergeCell ref="D20:D21"/>
    <mergeCell ref="F20:F21"/>
    <mergeCell ref="H20:H21"/>
    <mergeCell ref="I20:I21"/>
    <mergeCell ref="A18:A19"/>
    <mergeCell ref="B18:B19"/>
    <mergeCell ref="C18:C19"/>
    <mergeCell ref="D18:D19"/>
    <mergeCell ref="F18:F19"/>
    <mergeCell ref="H18:H19"/>
    <mergeCell ref="I14:I15"/>
    <mergeCell ref="A16:A17"/>
    <mergeCell ref="B16:B17"/>
    <mergeCell ref="C16:C17"/>
    <mergeCell ref="D16:D17"/>
    <mergeCell ref="F16:F17"/>
    <mergeCell ref="H16:H17"/>
    <mergeCell ref="I16:I17"/>
    <mergeCell ref="A14:A15"/>
    <mergeCell ref="B14:B15"/>
    <mergeCell ref="C14:C15"/>
    <mergeCell ref="D14:D15"/>
    <mergeCell ref="F14:F15"/>
    <mergeCell ref="H14:H15"/>
    <mergeCell ref="I10:I11"/>
    <mergeCell ref="A12:A13"/>
    <mergeCell ref="B12:B13"/>
    <mergeCell ref="C12:C13"/>
    <mergeCell ref="D12:D13"/>
    <mergeCell ref="F12:F13"/>
    <mergeCell ref="H12:H13"/>
    <mergeCell ref="I12:I13"/>
    <mergeCell ref="A10:A11"/>
    <mergeCell ref="B10:B11"/>
    <mergeCell ref="C10:C11"/>
    <mergeCell ref="D10:D11"/>
    <mergeCell ref="F10:F11"/>
    <mergeCell ref="H10:H11"/>
    <mergeCell ref="I6:I7"/>
    <mergeCell ref="A8:A9"/>
    <mergeCell ref="B8:B9"/>
    <mergeCell ref="C8:C9"/>
    <mergeCell ref="D8:D9"/>
    <mergeCell ref="F8:F9"/>
    <mergeCell ref="H8:H9"/>
    <mergeCell ref="I8:I9"/>
    <mergeCell ref="E5:F5"/>
    <mergeCell ref="G5:H5"/>
    <mergeCell ref="A6:A7"/>
    <mergeCell ref="B6:B7"/>
    <mergeCell ref="C6:C7"/>
    <mergeCell ref="D6:D7"/>
    <mergeCell ref="F6:F7"/>
    <mergeCell ref="H6:H7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Transek1Barat</vt:lpstr>
      <vt:lpstr>Transek2Barat</vt:lpstr>
      <vt:lpstr>Transek1timur</vt:lpstr>
      <vt:lpstr>G1</vt:lpstr>
      <vt:lpstr>G2</vt:lpstr>
      <vt:lpstr>Print Tabel</vt:lpstr>
      <vt:lpstr>data sumur</vt:lpstr>
      <vt:lpstr>theis</vt:lpstr>
      <vt:lpstr>geolistrik1</vt:lpstr>
      <vt:lpstr>geolistrik2</vt:lpstr>
      <vt:lpstr>geolistrik3</vt:lpstr>
      <vt:lpstr>kebutuhanair</vt:lpstr>
      <vt:lpstr>mataair</vt:lpstr>
      <vt:lpstr>arcgis</vt:lpstr>
      <vt:lpstr>peta titik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Aditya Ari Putranto</cp:lastModifiedBy>
  <dcterms:created xsi:type="dcterms:W3CDTF">2017-11-07T08:58:17Z</dcterms:created>
  <dcterms:modified xsi:type="dcterms:W3CDTF">2017-11-27T12:15:28Z</dcterms:modified>
</cp:coreProperties>
</file>