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2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3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IS BARU\"/>
    </mc:Choice>
  </mc:AlternateContent>
  <xr:revisionPtr revIDLastSave="0" documentId="8_{E8947861-DAA6-4817-BC71-7148AAD62E7D}" xr6:coauthVersionLast="45" xr6:coauthVersionMax="45" xr10:uidLastSave="{00000000-0000-0000-0000-000000000000}"/>
  <bookViews>
    <workbookView xWindow="-120" yWindow="-120" windowWidth="20730" windowHeight="11160" tabRatio="570" firstSheet="1" activeTab="2" xr2:uid="{00000000-000D-0000-FFFF-FFFF00000000}"/>
  </bookViews>
  <sheets>
    <sheet name="TANAH" sheetId="8" r:id="rId1"/>
    <sheet name="Pemberian Air Irigasi" sheetId="1" r:id="rId2"/>
    <sheet name="EVAPOTRANSPIRASI" sheetId="2" r:id="rId3"/>
    <sheet name="Tinggi Tanaman" sheetId="3" r:id="rId4"/>
    <sheet name="Anakan" sheetId="4" r:id="rId5"/>
    <sheet name="Sheet1" sheetId="7" r:id="rId6"/>
    <sheet name="Sheet2" sheetId="9" r:id="rId7"/>
    <sheet name="HASIL PRODUKTIF (one way)" sheetId="5" r:id="rId8"/>
    <sheet name="HASIL PRODUKTIF (two way)" sheetId="6" r:id="rId9"/>
  </sheets>
  <externalReferences>
    <externalReference r:id="rId10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33" i="2" l="1"/>
  <c r="X133" i="2"/>
  <c r="Y133" i="2"/>
  <c r="Z133" i="2"/>
  <c r="AA133" i="2"/>
  <c r="W134" i="2"/>
  <c r="X134" i="2"/>
  <c r="Y134" i="2"/>
  <c r="Z134" i="2"/>
  <c r="AA134" i="2"/>
  <c r="W135" i="2"/>
  <c r="X135" i="2"/>
  <c r="Y135" i="2"/>
  <c r="Z135" i="2"/>
  <c r="AA135" i="2"/>
  <c r="W136" i="2"/>
  <c r="X136" i="2"/>
  <c r="Y136" i="2"/>
  <c r="Z136" i="2"/>
  <c r="AA136" i="2"/>
  <c r="W137" i="2"/>
  <c r="X137" i="2"/>
  <c r="Y137" i="2"/>
  <c r="Z137" i="2"/>
  <c r="AA137" i="2"/>
  <c r="W138" i="2"/>
  <c r="X138" i="2"/>
  <c r="Y138" i="2"/>
  <c r="Z138" i="2"/>
  <c r="AA138" i="2"/>
  <c r="W139" i="2"/>
  <c r="X139" i="2"/>
  <c r="Y139" i="2"/>
  <c r="Z139" i="2"/>
  <c r="AA139" i="2"/>
  <c r="W140" i="2"/>
  <c r="X140" i="2"/>
  <c r="Y140" i="2"/>
  <c r="Z140" i="2"/>
  <c r="AA140" i="2"/>
  <c r="W141" i="2"/>
  <c r="X141" i="2"/>
  <c r="Y141" i="2"/>
  <c r="Z141" i="2"/>
  <c r="AA141" i="2"/>
  <c r="W142" i="2"/>
  <c r="X142" i="2"/>
  <c r="Y142" i="2"/>
  <c r="Z142" i="2"/>
  <c r="AA142" i="2"/>
  <c r="W143" i="2"/>
  <c r="X143" i="2"/>
  <c r="Y143" i="2"/>
  <c r="Z143" i="2"/>
  <c r="AA143" i="2"/>
  <c r="W144" i="2"/>
  <c r="X144" i="2"/>
  <c r="Y144" i="2"/>
  <c r="Z144" i="2"/>
  <c r="AA144" i="2"/>
  <c r="W145" i="2"/>
  <c r="X145" i="2"/>
  <c r="Y145" i="2"/>
  <c r="Z145" i="2"/>
  <c r="AA145" i="2"/>
  <c r="W146" i="2"/>
  <c r="X146" i="2"/>
  <c r="Y146" i="2"/>
  <c r="Z146" i="2"/>
  <c r="AA146" i="2"/>
  <c r="W147" i="2"/>
  <c r="X147" i="2"/>
  <c r="Y147" i="2"/>
  <c r="Z147" i="2"/>
  <c r="AA147" i="2"/>
  <c r="W148" i="2"/>
  <c r="X148" i="2"/>
  <c r="Y148" i="2"/>
  <c r="Z148" i="2"/>
  <c r="AA148" i="2"/>
  <c r="W149" i="2"/>
  <c r="X149" i="2"/>
  <c r="Y149" i="2"/>
  <c r="Z149" i="2"/>
  <c r="AA149" i="2"/>
  <c r="W150" i="2"/>
  <c r="X150" i="2"/>
  <c r="Y150" i="2"/>
  <c r="Z150" i="2"/>
  <c r="AA150" i="2"/>
  <c r="W151" i="2"/>
  <c r="X151" i="2"/>
  <c r="Y151" i="2"/>
  <c r="Z151" i="2"/>
  <c r="AA151" i="2"/>
  <c r="W152" i="2"/>
  <c r="X152" i="2"/>
  <c r="Y152" i="2"/>
  <c r="Z152" i="2"/>
  <c r="AA152" i="2"/>
  <c r="W153" i="2"/>
  <c r="X153" i="2"/>
  <c r="Y153" i="2"/>
  <c r="Z153" i="2"/>
  <c r="AA153" i="2"/>
  <c r="W154" i="2"/>
  <c r="X154" i="2"/>
  <c r="Y154" i="2"/>
  <c r="Z154" i="2"/>
  <c r="AA154" i="2"/>
  <c r="W155" i="2"/>
  <c r="X155" i="2"/>
  <c r="Y155" i="2"/>
  <c r="Z155" i="2"/>
  <c r="AA155" i="2"/>
  <c r="W156" i="2"/>
  <c r="X156" i="2"/>
  <c r="Y156" i="2"/>
  <c r="Z156" i="2"/>
  <c r="AA156" i="2"/>
  <c r="W157" i="2"/>
  <c r="X157" i="2"/>
  <c r="Y157" i="2"/>
  <c r="Z157" i="2"/>
  <c r="AA157" i="2"/>
  <c r="W158" i="2"/>
  <c r="X158" i="2"/>
  <c r="Y158" i="2"/>
  <c r="Z158" i="2"/>
  <c r="AA158" i="2"/>
  <c r="W159" i="2"/>
  <c r="X159" i="2"/>
  <c r="Y159" i="2"/>
  <c r="Z159" i="2"/>
  <c r="AA159" i="2"/>
  <c r="W160" i="2"/>
  <c r="X160" i="2"/>
  <c r="Y160" i="2"/>
  <c r="Z160" i="2"/>
  <c r="AA160" i="2"/>
  <c r="W161" i="2"/>
  <c r="X161" i="2"/>
  <c r="Y161" i="2"/>
  <c r="Z161" i="2"/>
  <c r="AA161" i="2"/>
  <c r="W162" i="2"/>
  <c r="X162" i="2"/>
  <c r="Y162" i="2"/>
  <c r="Z162" i="2"/>
  <c r="AA162" i="2"/>
  <c r="W163" i="2"/>
  <c r="X163" i="2"/>
  <c r="Y163" i="2"/>
  <c r="Z163" i="2"/>
  <c r="AA163" i="2"/>
  <c r="W164" i="2"/>
  <c r="X164" i="2"/>
  <c r="Y164" i="2"/>
  <c r="Z164" i="2"/>
  <c r="AA164" i="2"/>
  <c r="W165" i="2"/>
  <c r="X165" i="2"/>
  <c r="Y165" i="2"/>
  <c r="Z165" i="2"/>
  <c r="AA165" i="2"/>
  <c r="W166" i="2"/>
  <c r="X166" i="2"/>
  <c r="Y166" i="2"/>
  <c r="Z166" i="2"/>
  <c r="AA166" i="2"/>
  <c r="W167" i="2"/>
  <c r="X167" i="2"/>
  <c r="Y167" i="2"/>
  <c r="Z167" i="2"/>
  <c r="AA167" i="2"/>
  <c r="W168" i="2"/>
  <c r="X168" i="2"/>
  <c r="Y168" i="2"/>
  <c r="Z168" i="2"/>
  <c r="AA168" i="2"/>
  <c r="W169" i="2"/>
  <c r="X169" i="2"/>
  <c r="Y169" i="2"/>
  <c r="Z169" i="2"/>
  <c r="AA169" i="2"/>
  <c r="W170" i="2"/>
  <c r="X170" i="2"/>
  <c r="Y170" i="2"/>
  <c r="Z170" i="2"/>
  <c r="AA170" i="2"/>
  <c r="W171" i="2"/>
  <c r="X171" i="2"/>
  <c r="Y171" i="2"/>
  <c r="Z171" i="2"/>
  <c r="AA171" i="2"/>
  <c r="W172" i="2"/>
  <c r="X172" i="2"/>
  <c r="Y172" i="2"/>
  <c r="Z172" i="2"/>
  <c r="AA172" i="2"/>
  <c r="W173" i="2"/>
  <c r="X173" i="2"/>
  <c r="Y173" i="2"/>
  <c r="Z173" i="2"/>
  <c r="AA173" i="2"/>
  <c r="W174" i="2"/>
  <c r="X174" i="2"/>
  <c r="Y174" i="2"/>
  <c r="Z174" i="2"/>
  <c r="AA174" i="2"/>
  <c r="W175" i="2"/>
  <c r="X175" i="2"/>
  <c r="Y175" i="2"/>
  <c r="Z175" i="2"/>
  <c r="AA175" i="2"/>
  <c r="W176" i="2"/>
  <c r="X176" i="2"/>
  <c r="Y176" i="2"/>
  <c r="Z176" i="2"/>
  <c r="AA176" i="2"/>
  <c r="W177" i="2"/>
  <c r="X177" i="2"/>
  <c r="Y177" i="2"/>
  <c r="Z177" i="2"/>
  <c r="AA177" i="2"/>
  <c r="W178" i="2"/>
  <c r="X178" i="2"/>
  <c r="Y178" i="2"/>
  <c r="Z178" i="2"/>
  <c r="AA178" i="2"/>
  <c r="W179" i="2"/>
  <c r="X179" i="2"/>
  <c r="Y179" i="2"/>
  <c r="Z179" i="2"/>
  <c r="AA179" i="2"/>
  <c r="W180" i="2"/>
  <c r="X180" i="2"/>
  <c r="Y180" i="2"/>
  <c r="Z180" i="2"/>
  <c r="AA180" i="2"/>
  <c r="W181" i="2"/>
  <c r="X181" i="2"/>
  <c r="Y181" i="2"/>
  <c r="Z181" i="2"/>
  <c r="AA181" i="2"/>
  <c r="W182" i="2"/>
  <c r="X182" i="2"/>
  <c r="Y182" i="2"/>
  <c r="Z182" i="2"/>
  <c r="AA182" i="2"/>
  <c r="W183" i="2"/>
  <c r="X183" i="2"/>
  <c r="Y183" i="2"/>
  <c r="Z183" i="2"/>
  <c r="AA183" i="2"/>
  <c r="W184" i="2"/>
  <c r="X184" i="2"/>
  <c r="Y184" i="2"/>
  <c r="Z184" i="2"/>
  <c r="AA184" i="2"/>
  <c r="W185" i="2"/>
  <c r="X185" i="2"/>
  <c r="Y185" i="2"/>
  <c r="Z185" i="2"/>
  <c r="AA185" i="2"/>
  <c r="W186" i="2"/>
  <c r="X186" i="2"/>
  <c r="Y186" i="2"/>
  <c r="Z186" i="2"/>
  <c r="AA186" i="2"/>
  <c r="W187" i="2"/>
  <c r="X187" i="2"/>
  <c r="Y187" i="2"/>
  <c r="Z187" i="2"/>
  <c r="AA187" i="2"/>
  <c r="W188" i="2"/>
  <c r="X188" i="2"/>
  <c r="Y188" i="2"/>
  <c r="Z188" i="2"/>
  <c r="AA188" i="2"/>
  <c r="W189" i="2"/>
  <c r="X189" i="2"/>
  <c r="Y189" i="2"/>
  <c r="Z189" i="2"/>
  <c r="AA189" i="2"/>
  <c r="W190" i="2"/>
  <c r="X190" i="2"/>
  <c r="Y190" i="2"/>
  <c r="Z190" i="2"/>
  <c r="AA190" i="2"/>
  <c r="W191" i="2"/>
  <c r="X191" i="2"/>
  <c r="Y191" i="2"/>
  <c r="Z191" i="2"/>
  <c r="AA191" i="2"/>
  <c r="W192" i="2"/>
  <c r="X192" i="2"/>
  <c r="Y192" i="2"/>
  <c r="Z192" i="2"/>
  <c r="AA192" i="2"/>
  <c r="W193" i="2"/>
  <c r="X193" i="2"/>
  <c r="Y193" i="2"/>
  <c r="Z193" i="2"/>
  <c r="AA193" i="2"/>
  <c r="W194" i="2"/>
  <c r="X194" i="2"/>
  <c r="Y194" i="2"/>
  <c r="Z194" i="2"/>
  <c r="AA194" i="2"/>
  <c r="W195" i="2"/>
  <c r="X195" i="2"/>
  <c r="Y195" i="2"/>
  <c r="Z195" i="2"/>
  <c r="AA195" i="2"/>
  <c r="W196" i="2"/>
  <c r="X196" i="2"/>
  <c r="Y196" i="2"/>
  <c r="Z196" i="2"/>
  <c r="AA196" i="2"/>
  <c r="W197" i="2"/>
  <c r="X197" i="2"/>
  <c r="Y197" i="2"/>
  <c r="Z197" i="2"/>
  <c r="AA197" i="2"/>
  <c r="W198" i="2"/>
  <c r="X198" i="2"/>
  <c r="Y198" i="2"/>
  <c r="Z198" i="2"/>
  <c r="AA198" i="2"/>
  <c r="W199" i="2"/>
  <c r="X199" i="2"/>
  <c r="Y199" i="2"/>
  <c r="Z199" i="2"/>
  <c r="AA199" i="2"/>
  <c r="W200" i="2"/>
  <c r="X200" i="2"/>
  <c r="Y200" i="2"/>
  <c r="Z200" i="2"/>
  <c r="AA200" i="2"/>
  <c r="W201" i="2"/>
  <c r="X201" i="2"/>
  <c r="Y201" i="2"/>
  <c r="Z201" i="2"/>
  <c r="AA201" i="2"/>
  <c r="W202" i="2"/>
  <c r="X202" i="2"/>
  <c r="Y202" i="2"/>
  <c r="Z202" i="2"/>
  <c r="AA202" i="2"/>
  <c r="W203" i="2"/>
  <c r="X203" i="2"/>
  <c r="Y203" i="2"/>
  <c r="Z203" i="2"/>
  <c r="AA203" i="2"/>
  <c r="W204" i="2"/>
  <c r="X204" i="2"/>
  <c r="Y204" i="2"/>
  <c r="Z204" i="2"/>
  <c r="AA204" i="2"/>
  <c r="W205" i="2"/>
  <c r="X205" i="2"/>
  <c r="Y205" i="2"/>
  <c r="Z205" i="2"/>
  <c r="AA205" i="2"/>
  <c r="W206" i="2"/>
  <c r="X206" i="2"/>
  <c r="Y206" i="2"/>
  <c r="Z206" i="2"/>
  <c r="AA206" i="2"/>
  <c r="W207" i="2"/>
  <c r="X207" i="2"/>
  <c r="Y207" i="2"/>
  <c r="Z207" i="2"/>
  <c r="AA207" i="2"/>
  <c r="W208" i="2"/>
  <c r="X208" i="2"/>
  <c r="Y208" i="2"/>
  <c r="Z208" i="2"/>
  <c r="AA208" i="2"/>
  <c r="W209" i="2"/>
  <c r="X209" i="2"/>
  <c r="Y209" i="2"/>
  <c r="Z209" i="2"/>
  <c r="AA209" i="2"/>
  <c r="W210" i="2"/>
  <c r="X210" i="2"/>
  <c r="Y210" i="2"/>
  <c r="Z210" i="2"/>
  <c r="AA210" i="2"/>
  <c r="W211" i="2"/>
  <c r="X211" i="2"/>
  <c r="Y211" i="2"/>
  <c r="Z211" i="2"/>
  <c r="AA211" i="2"/>
  <c r="W212" i="2"/>
  <c r="X212" i="2"/>
  <c r="Y212" i="2"/>
  <c r="Z212" i="2"/>
  <c r="AA212" i="2"/>
  <c r="W213" i="2"/>
  <c r="X213" i="2"/>
  <c r="Y213" i="2"/>
  <c r="Z213" i="2"/>
  <c r="AA213" i="2"/>
  <c r="W214" i="2"/>
  <c r="X214" i="2"/>
  <c r="Y214" i="2"/>
  <c r="Z214" i="2"/>
  <c r="AA214" i="2"/>
  <c r="W215" i="2"/>
  <c r="X215" i="2"/>
  <c r="Y215" i="2"/>
  <c r="Z215" i="2"/>
  <c r="AA215" i="2"/>
  <c r="W216" i="2"/>
  <c r="X216" i="2"/>
  <c r="Y216" i="2"/>
  <c r="Z216" i="2"/>
  <c r="AA216" i="2"/>
  <c r="W217" i="2"/>
  <c r="X217" i="2"/>
  <c r="Y217" i="2"/>
  <c r="Z217" i="2"/>
  <c r="AA217" i="2"/>
  <c r="W218" i="2"/>
  <c r="X218" i="2"/>
  <c r="Y218" i="2"/>
  <c r="Z218" i="2"/>
  <c r="AA218" i="2"/>
  <c r="W219" i="2"/>
  <c r="X219" i="2"/>
  <c r="Y219" i="2"/>
  <c r="Z219" i="2"/>
  <c r="AA219" i="2"/>
  <c r="W220" i="2"/>
  <c r="X220" i="2"/>
  <c r="Y220" i="2"/>
  <c r="Z220" i="2"/>
  <c r="AA220" i="2"/>
  <c r="W221" i="2"/>
  <c r="X221" i="2"/>
  <c r="Y221" i="2"/>
  <c r="Z221" i="2"/>
  <c r="AA221" i="2"/>
  <c r="W222" i="2"/>
  <c r="X222" i="2"/>
  <c r="Y222" i="2"/>
  <c r="Z222" i="2"/>
  <c r="AA222" i="2"/>
  <c r="W223" i="2"/>
  <c r="X223" i="2"/>
  <c r="Y223" i="2"/>
  <c r="Z223" i="2"/>
  <c r="AA223" i="2"/>
  <c r="W224" i="2"/>
  <c r="X224" i="2"/>
  <c r="Y224" i="2"/>
  <c r="Z224" i="2"/>
  <c r="AA224" i="2"/>
  <c r="W225" i="2"/>
  <c r="X225" i="2"/>
  <c r="Y225" i="2"/>
  <c r="Z225" i="2"/>
  <c r="AA225" i="2"/>
  <c r="W226" i="2"/>
  <c r="X226" i="2"/>
  <c r="Y226" i="2"/>
  <c r="Z226" i="2"/>
  <c r="AA226" i="2"/>
  <c r="W227" i="2"/>
  <c r="X227" i="2"/>
  <c r="Y227" i="2"/>
  <c r="Z227" i="2"/>
  <c r="AA227" i="2"/>
  <c r="W228" i="2"/>
  <c r="X228" i="2"/>
  <c r="Y228" i="2"/>
  <c r="Z228" i="2"/>
  <c r="AA228" i="2"/>
  <c r="W229" i="2"/>
  <c r="X229" i="2"/>
  <c r="Y229" i="2"/>
  <c r="Z229" i="2"/>
  <c r="AA229" i="2"/>
  <c r="W230" i="2"/>
  <c r="X230" i="2"/>
  <c r="Y230" i="2"/>
  <c r="Z230" i="2"/>
  <c r="AA230" i="2"/>
  <c r="W231" i="2"/>
  <c r="X231" i="2"/>
  <c r="Y231" i="2"/>
  <c r="Z231" i="2"/>
  <c r="AA231" i="2"/>
  <c r="W232" i="2"/>
  <c r="X232" i="2"/>
  <c r="Y232" i="2"/>
  <c r="Z232" i="2"/>
  <c r="AA232" i="2"/>
  <c r="W233" i="2"/>
  <c r="X233" i="2"/>
  <c r="Y233" i="2"/>
  <c r="Z233" i="2"/>
  <c r="AA233" i="2"/>
  <c r="W234" i="2"/>
  <c r="X234" i="2"/>
  <c r="Y234" i="2"/>
  <c r="Z234" i="2"/>
  <c r="AA234" i="2"/>
  <c r="W235" i="2"/>
  <c r="X235" i="2"/>
  <c r="Y235" i="2"/>
  <c r="Z235" i="2"/>
  <c r="AA235" i="2"/>
  <c r="W236" i="2"/>
  <c r="X236" i="2"/>
  <c r="Y236" i="2"/>
  <c r="Z236" i="2"/>
  <c r="AA236" i="2"/>
  <c r="W237" i="2"/>
  <c r="X237" i="2"/>
  <c r="Y237" i="2"/>
  <c r="Z237" i="2"/>
  <c r="AA237" i="2"/>
  <c r="W238" i="2"/>
  <c r="X238" i="2"/>
  <c r="Y238" i="2"/>
  <c r="Z238" i="2"/>
  <c r="AA238" i="2"/>
  <c r="W239" i="2"/>
  <c r="X239" i="2"/>
  <c r="Y239" i="2"/>
  <c r="Z239" i="2"/>
  <c r="AA239" i="2"/>
  <c r="W240" i="2"/>
  <c r="X240" i="2"/>
  <c r="Y240" i="2"/>
  <c r="Z240" i="2"/>
  <c r="AA240" i="2"/>
  <c r="W132" i="2"/>
  <c r="X132" i="2"/>
  <c r="Y132" i="2"/>
  <c r="Z132" i="2"/>
  <c r="AA132" i="2"/>
  <c r="X131" i="2"/>
  <c r="Y131" i="2"/>
  <c r="Z131" i="2"/>
  <c r="AA131" i="2"/>
  <c r="W131" i="2"/>
  <c r="AA125" i="2"/>
  <c r="W125" i="2"/>
  <c r="AA124" i="2"/>
  <c r="Z124" i="2"/>
  <c r="Z125" i="2" s="1"/>
  <c r="Y124" i="2"/>
  <c r="Y125" i="2" s="1"/>
  <c r="X124" i="2"/>
  <c r="X125" i="2" s="1"/>
  <c r="W124" i="2"/>
  <c r="AA123" i="2"/>
  <c r="Z123" i="2"/>
  <c r="Y123" i="2"/>
  <c r="X123" i="2"/>
  <c r="W123" i="2"/>
  <c r="W15" i="2"/>
  <c r="X15" i="2"/>
  <c r="Y15" i="2"/>
  <c r="Z15" i="2"/>
  <c r="AA15" i="2"/>
  <c r="W16" i="2"/>
  <c r="X16" i="2"/>
  <c r="Y16" i="2"/>
  <c r="Z16" i="2"/>
  <c r="AA16" i="2"/>
  <c r="W17" i="2"/>
  <c r="X17" i="2"/>
  <c r="Y17" i="2"/>
  <c r="Z17" i="2"/>
  <c r="AA17" i="2"/>
  <c r="W18" i="2"/>
  <c r="X18" i="2"/>
  <c r="Y18" i="2"/>
  <c r="Z18" i="2"/>
  <c r="AA18" i="2"/>
  <c r="W19" i="2"/>
  <c r="X19" i="2"/>
  <c r="Y19" i="2"/>
  <c r="Z19" i="2"/>
  <c r="AA19" i="2"/>
  <c r="W20" i="2"/>
  <c r="X20" i="2"/>
  <c r="Y20" i="2"/>
  <c r="Z20" i="2"/>
  <c r="AA20" i="2"/>
  <c r="W21" i="2"/>
  <c r="X21" i="2"/>
  <c r="Y21" i="2"/>
  <c r="Z21" i="2"/>
  <c r="AA21" i="2"/>
  <c r="W22" i="2"/>
  <c r="X22" i="2"/>
  <c r="Y22" i="2"/>
  <c r="Z22" i="2"/>
  <c r="AA22" i="2"/>
  <c r="W23" i="2"/>
  <c r="X23" i="2"/>
  <c r="Y23" i="2"/>
  <c r="Z23" i="2"/>
  <c r="AA23" i="2"/>
  <c r="W24" i="2"/>
  <c r="X24" i="2"/>
  <c r="Y24" i="2"/>
  <c r="Z24" i="2"/>
  <c r="AA24" i="2"/>
  <c r="W25" i="2"/>
  <c r="X25" i="2"/>
  <c r="Y25" i="2"/>
  <c r="Z25" i="2"/>
  <c r="AA25" i="2"/>
  <c r="W26" i="2"/>
  <c r="X26" i="2"/>
  <c r="Y26" i="2"/>
  <c r="Z26" i="2"/>
  <c r="AA26" i="2"/>
  <c r="W27" i="2"/>
  <c r="X27" i="2"/>
  <c r="Y27" i="2"/>
  <c r="Z27" i="2"/>
  <c r="AA27" i="2"/>
  <c r="W28" i="2"/>
  <c r="X28" i="2"/>
  <c r="Y28" i="2"/>
  <c r="Z28" i="2"/>
  <c r="AA28" i="2"/>
  <c r="W29" i="2"/>
  <c r="X29" i="2"/>
  <c r="Y29" i="2"/>
  <c r="Z29" i="2"/>
  <c r="AA29" i="2"/>
  <c r="W30" i="2"/>
  <c r="X30" i="2"/>
  <c r="Y30" i="2"/>
  <c r="Z30" i="2"/>
  <c r="AA30" i="2"/>
  <c r="W31" i="2"/>
  <c r="X31" i="2"/>
  <c r="Y31" i="2"/>
  <c r="Z31" i="2"/>
  <c r="AA31" i="2"/>
  <c r="W32" i="2"/>
  <c r="X32" i="2"/>
  <c r="Y32" i="2"/>
  <c r="Z32" i="2"/>
  <c r="AA32" i="2"/>
  <c r="W33" i="2"/>
  <c r="X33" i="2"/>
  <c r="Y33" i="2"/>
  <c r="Z33" i="2"/>
  <c r="AA33" i="2"/>
  <c r="W34" i="2"/>
  <c r="X34" i="2"/>
  <c r="Y34" i="2"/>
  <c r="Z34" i="2"/>
  <c r="AA34" i="2"/>
  <c r="W35" i="2"/>
  <c r="X35" i="2"/>
  <c r="Y35" i="2"/>
  <c r="Z35" i="2"/>
  <c r="AA35" i="2"/>
  <c r="W36" i="2"/>
  <c r="X36" i="2"/>
  <c r="Y36" i="2"/>
  <c r="Z36" i="2"/>
  <c r="AA36" i="2"/>
  <c r="W37" i="2"/>
  <c r="X37" i="2"/>
  <c r="Y37" i="2"/>
  <c r="Z37" i="2"/>
  <c r="AA37" i="2"/>
  <c r="W38" i="2"/>
  <c r="X38" i="2"/>
  <c r="Y38" i="2"/>
  <c r="Z38" i="2"/>
  <c r="AA38" i="2"/>
  <c r="W39" i="2"/>
  <c r="X39" i="2"/>
  <c r="Y39" i="2"/>
  <c r="Z39" i="2"/>
  <c r="AA39" i="2"/>
  <c r="W40" i="2"/>
  <c r="X40" i="2"/>
  <c r="Y40" i="2"/>
  <c r="Z40" i="2"/>
  <c r="AA40" i="2"/>
  <c r="W41" i="2"/>
  <c r="X41" i="2"/>
  <c r="Y41" i="2"/>
  <c r="Z41" i="2"/>
  <c r="AA41" i="2"/>
  <c r="W42" i="2"/>
  <c r="X42" i="2"/>
  <c r="Y42" i="2"/>
  <c r="Z42" i="2"/>
  <c r="AA42" i="2"/>
  <c r="W43" i="2"/>
  <c r="X43" i="2"/>
  <c r="Y43" i="2"/>
  <c r="Z43" i="2"/>
  <c r="AA43" i="2"/>
  <c r="W44" i="2"/>
  <c r="X44" i="2"/>
  <c r="Y44" i="2"/>
  <c r="Z44" i="2"/>
  <c r="AA44" i="2"/>
  <c r="W45" i="2"/>
  <c r="X45" i="2"/>
  <c r="Y45" i="2"/>
  <c r="Z45" i="2"/>
  <c r="AA45" i="2"/>
  <c r="W46" i="2"/>
  <c r="X46" i="2"/>
  <c r="Y46" i="2"/>
  <c r="Z46" i="2"/>
  <c r="AA46" i="2"/>
  <c r="W47" i="2"/>
  <c r="X47" i="2"/>
  <c r="Y47" i="2"/>
  <c r="Z47" i="2"/>
  <c r="AA47" i="2"/>
  <c r="W48" i="2"/>
  <c r="X48" i="2"/>
  <c r="Y48" i="2"/>
  <c r="Z48" i="2"/>
  <c r="AA48" i="2"/>
  <c r="W49" i="2"/>
  <c r="X49" i="2"/>
  <c r="Y49" i="2"/>
  <c r="Z49" i="2"/>
  <c r="AA49" i="2"/>
  <c r="W50" i="2"/>
  <c r="X50" i="2"/>
  <c r="Y50" i="2"/>
  <c r="Z50" i="2"/>
  <c r="AA50" i="2"/>
  <c r="W51" i="2"/>
  <c r="X51" i="2"/>
  <c r="Y51" i="2"/>
  <c r="Z51" i="2"/>
  <c r="AA51" i="2"/>
  <c r="W52" i="2"/>
  <c r="X52" i="2"/>
  <c r="Y52" i="2"/>
  <c r="Z52" i="2"/>
  <c r="AA52" i="2"/>
  <c r="W53" i="2"/>
  <c r="X53" i="2"/>
  <c r="Y53" i="2"/>
  <c r="Z53" i="2"/>
  <c r="AA53" i="2"/>
  <c r="W54" i="2"/>
  <c r="X54" i="2"/>
  <c r="Y54" i="2"/>
  <c r="Z54" i="2"/>
  <c r="AA54" i="2"/>
  <c r="W55" i="2"/>
  <c r="X55" i="2"/>
  <c r="Y55" i="2"/>
  <c r="Z55" i="2"/>
  <c r="AA55" i="2"/>
  <c r="W56" i="2"/>
  <c r="X56" i="2"/>
  <c r="Y56" i="2"/>
  <c r="Z56" i="2"/>
  <c r="AA56" i="2"/>
  <c r="W57" i="2"/>
  <c r="X57" i="2"/>
  <c r="Y57" i="2"/>
  <c r="Z57" i="2"/>
  <c r="AA57" i="2"/>
  <c r="W58" i="2"/>
  <c r="X58" i="2"/>
  <c r="Y58" i="2"/>
  <c r="Z58" i="2"/>
  <c r="AA58" i="2"/>
  <c r="W59" i="2"/>
  <c r="X59" i="2"/>
  <c r="Y59" i="2"/>
  <c r="Z59" i="2"/>
  <c r="AA59" i="2"/>
  <c r="W60" i="2"/>
  <c r="X60" i="2"/>
  <c r="Y60" i="2"/>
  <c r="Z60" i="2"/>
  <c r="AA60" i="2"/>
  <c r="W61" i="2"/>
  <c r="X61" i="2"/>
  <c r="Y61" i="2"/>
  <c r="Z61" i="2"/>
  <c r="AA61" i="2"/>
  <c r="W62" i="2"/>
  <c r="X62" i="2"/>
  <c r="Y62" i="2"/>
  <c r="Z62" i="2"/>
  <c r="AA62" i="2"/>
  <c r="W63" i="2"/>
  <c r="X63" i="2"/>
  <c r="Y63" i="2"/>
  <c r="Z63" i="2"/>
  <c r="AA63" i="2"/>
  <c r="W64" i="2"/>
  <c r="X64" i="2"/>
  <c r="Y64" i="2"/>
  <c r="Z64" i="2"/>
  <c r="AA64" i="2"/>
  <c r="W65" i="2"/>
  <c r="X65" i="2"/>
  <c r="Y65" i="2"/>
  <c r="Z65" i="2"/>
  <c r="AA65" i="2"/>
  <c r="W66" i="2"/>
  <c r="X66" i="2"/>
  <c r="Y66" i="2"/>
  <c r="Z66" i="2"/>
  <c r="AA66" i="2"/>
  <c r="W67" i="2"/>
  <c r="X67" i="2"/>
  <c r="Y67" i="2"/>
  <c r="Z67" i="2"/>
  <c r="AA67" i="2"/>
  <c r="W68" i="2"/>
  <c r="X68" i="2"/>
  <c r="Y68" i="2"/>
  <c r="Z68" i="2"/>
  <c r="AA68" i="2"/>
  <c r="W69" i="2"/>
  <c r="X69" i="2"/>
  <c r="Y69" i="2"/>
  <c r="Z69" i="2"/>
  <c r="AA69" i="2"/>
  <c r="W70" i="2"/>
  <c r="X70" i="2"/>
  <c r="Y70" i="2"/>
  <c r="Z70" i="2"/>
  <c r="AA70" i="2"/>
  <c r="W71" i="2"/>
  <c r="X71" i="2"/>
  <c r="Y71" i="2"/>
  <c r="Z71" i="2"/>
  <c r="AA71" i="2"/>
  <c r="W72" i="2"/>
  <c r="X72" i="2"/>
  <c r="Y72" i="2"/>
  <c r="Z72" i="2"/>
  <c r="AA72" i="2"/>
  <c r="W73" i="2"/>
  <c r="X73" i="2"/>
  <c r="Y73" i="2"/>
  <c r="Z73" i="2"/>
  <c r="AA73" i="2"/>
  <c r="W74" i="2"/>
  <c r="X74" i="2"/>
  <c r="Y74" i="2"/>
  <c r="Z74" i="2"/>
  <c r="AA74" i="2"/>
  <c r="W75" i="2"/>
  <c r="X75" i="2"/>
  <c r="Y75" i="2"/>
  <c r="Z75" i="2"/>
  <c r="AA75" i="2"/>
  <c r="W76" i="2"/>
  <c r="X76" i="2"/>
  <c r="Y76" i="2"/>
  <c r="Z76" i="2"/>
  <c r="AA76" i="2"/>
  <c r="W77" i="2"/>
  <c r="X77" i="2"/>
  <c r="Y77" i="2"/>
  <c r="Z77" i="2"/>
  <c r="AA77" i="2"/>
  <c r="W78" i="2"/>
  <c r="X78" i="2"/>
  <c r="Y78" i="2"/>
  <c r="Z78" i="2"/>
  <c r="AA78" i="2"/>
  <c r="W79" i="2"/>
  <c r="X79" i="2"/>
  <c r="Y79" i="2"/>
  <c r="Z79" i="2"/>
  <c r="AA79" i="2"/>
  <c r="W80" i="2"/>
  <c r="X80" i="2"/>
  <c r="Y80" i="2"/>
  <c r="Z80" i="2"/>
  <c r="AA80" i="2"/>
  <c r="W81" i="2"/>
  <c r="X81" i="2"/>
  <c r="Y81" i="2"/>
  <c r="Z81" i="2"/>
  <c r="AA81" i="2"/>
  <c r="W82" i="2"/>
  <c r="X82" i="2"/>
  <c r="Y82" i="2"/>
  <c r="Z82" i="2"/>
  <c r="AA82" i="2"/>
  <c r="W83" i="2"/>
  <c r="X83" i="2"/>
  <c r="Y83" i="2"/>
  <c r="Z83" i="2"/>
  <c r="AA83" i="2"/>
  <c r="W84" i="2"/>
  <c r="X84" i="2"/>
  <c r="Y84" i="2"/>
  <c r="Z84" i="2"/>
  <c r="AA84" i="2"/>
  <c r="W85" i="2"/>
  <c r="X85" i="2"/>
  <c r="Y85" i="2"/>
  <c r="Z85" i="2"/>
  <c r="AA85" i="2"/>
  <c r="W86" i="2"/>
  <c r="X86" i="2"/>
  <c r="Y86" i="2"/>
  <c r="Z86" i="2"/>
  <c r="AA86" i="2"/>
  <c r="W87" i="2"/>
  <c r="X87" i="2"/>
  <c r="Y87" i="2"/>
  <c r="Z87" i="2"/>
  <c r="AA87" i="2"/>
  <c r="W88" i="2"/>
  <c r="X88" i="2"/>
  <c r="Y88" i="2"/>
  <c r="Z88" i="2"/>
  <c r="AA88" i="2"/>
  <c r="W89" i="2"/>
  <c r="X89" i="2"/>
  <c r="Y89" i="2"/>
  <c r="Z89" i="2"/>
  <c r="AA89" i="2"/>
  <c r="W90" i="2"/>
  <c r="X90" i="2"/>
  <c r="Y90" i="2"/>
  <c r="Z90" i="2"/>
  <c r="AA90" i="2"/>
  <c r="W91" i="2"/>
  <c r="X91" i="2"/>
  <c r="Y91" i="2"/>
  <c r="Z91" i="2"/>
  <c r="AA91" i="2"/>
  <c r="W92" i="2"/>
  <c r="X92" i="2"/>
  <c r="Y92" i="2"/>
  <c r="Z92" i="2"/>
  <c r="AA92" i="2"/>
  <c r="W93" i="2"/>
  <c r="X93" i="2"/>
  <c r="Y93" i="2"/>
  <c r="Z93" i="2"/>
  <c r="AA93" i="2"/>
  <c r="W94" i="2"/>
  <c r="X94" i="2"/>
  <c r="Y94" i="2"/>
  <c r="Z94" i="2"/>
  <c r="AA94" i="2"/>
  <c r="W95" i="2"/>
  <c r="X95" i="2"/>
  <c r="Y95" i="2"/>
  <c r="Z95" i="2"/>
  <c r="AA95" i="2"/>
  <c r="W96" i="2"/>
  <c r="X96" i="2"/>
  <c r="Y96" i="2"/>
  <c r="Z96" i="2"/>
  <c r="AA96" i="2"/>
  <c r="W97" i="2"/>
  <c r="X97" i="2"/>
  <c r="Y97" i="2"/>
  <c r="Z97" i="2"/>
  <c r="AA97" i="2"/>
  <c r="W98" i="2"/>
  <c r="X98" i="2"/>
  <c r="Y98" i="2"/>
  <c r="Z98" i="2"/>
  <c r="AA98" i="2"/>
  <c r="W99" i="2"/>
  <c r="X99" i="2"/>
  <c r="Y99" i="2"/>
  <c r="Z99" i="2"/>
  <c r="AA99" i="2"/>
  <c r="W100" i="2"/>
  <c r="X100" i="2"/>
  <c r="Y100" i="2"/>
  <c r="Z100" i="2"/>
  <c r="AA100" i="2"/>
  <c r="W101" i="2"/>
  <c r="X101" i="2"/>
  <c r="Y101" i="2"/>
  <c r="Z101" i="2"/>
  <c r="AA101" i="2"/>
  <c r="W102" i="2"/>
  <c r="X102" i="2"/>
  <c r="Y102" i="2"/>
  <c r="Z102" i="2"/>
  <c r="AA102" i="2"/>
  <c r="W103" i="2"/>
  <c r="X103" i="2"/>
  <c r="Y103" i="2"/>
  <c r="Z103" i="2"/>
  <c r="AA103" i="2"/>
  <c r="W104" i="2"/>
  <c r="X104" i="2"/>
  <c r="Y104" i="2"/>
  <c r="Z104" i="2"/>
  <c r="AA104" i="2"/>
  <c r="W105" i="2"/>
  <c r="X105" i="2"/>
  <c r="Y105" i="2"/>
  <c r="Z105" i="2"/>
  <c r="AA105" i="2"/>
  <c r="W106" i="2"/>
  <c r="X106" i="2"/>
  <c r="Y106" i="2"/>
  <c r="Z106" i="2"/>
  <c r="AA106" i="2"/>
  <c r="W107" i="2"/>
  <c r="X107" i="2"/>
  <c r="Y107" i="2"/>
  <c r="Z107" i="2"/>
  <c r="AA107" i="2"/>
  <c r="W108" i="2"/>
  <c r="X108" i="2"/>
  <c r="Y108" i="2"/>
  <c r="Z108" i="2"/>
  <c r="AA108" i="2"/>
  <c r="W109" i="2"/>
  <c r="X109" i="2"/>
  <c r="Y109" i="2"/>
  <c r="Z109" i="2"/>
  <c r="AA109" i="2"/>
  <c r="W110" i="2"/>
  <c r="X110" i="2"/>
  <c r="Y110" i="2"/>
  <c r="Z110" i="2"/>
  <c r="AA110" i="2"/>
  <c r="W111" i="2"/>
  <c r="X111" i="2"/>
  <c r="Y111" i="2"/>
  <c r="Z111" i="2"/>
  <c r="AA111" i="2"/>
  <c r="W112" i="2"/>
  <c r="X112" i="2"/>
  <c r="Y112" i="2"/>
  <c r="Z112" i="2"/>
  <c r="AA112" i="2"/>
  <c r="W113" i="2"/>
  <c r="X113" i="2"/>
  <c r="Y113" i="2"/>
  <c r="Z113" i="2"/>
  <c r="AA113" i="2"/>
  <c r="W114" i="2"/>
  <c r="X114" i="2"/>
  <c r="Y114" i="2"/>
  <c r="Z114" i="2"/>
  <c r="AA114" i="2"/>
  <c r="W115" i="2"/>
  <c r="X115" i="2"/>
  <c r="Y115" i="2"/>
  <c r="Z115" i="2"/>
  <c r="AA115" i="2"/>
  <c r="W116" i="2"/>
  <c r="X116" i="2"/>
  <c r="Y116" i="2"/>
  <c r="Z116" i="2"/>
  <c r="AA116" i="2"/>
  <c r="W117" i="2"/>
  <c r="X117" i="2"/>
  <c r="Y117" i="2"/>
  <c r="Z117" i="2"/>
  <c r="AA117" i="2"/>
  <c r="W118" i="2"/>
  <c r="X118" i="2"/>
  <c r="Y118" i="2"/>
  <c r="Z118" i="2"/>
  <c r="AA118" i="2"/>
  <c r="W119" i="2"/>
  <c r="X119" i="2"/>
  <c r="Y119" i="2"/>
  <c r="Z119" i="2"/>
  <c r="AA119" i="2"/>
  <c r="W120" i="2"/>
  <c r="X120" i="2"/>
  <c r="Y120" i="2"/>
  <c r="Z120" i="2"/>
  <c r="AA120" i="2"/>
  <c r="W121" i="2"/>
  <c r="X121" i="2"/>
  <c r="Y121" i="2"/>
  <c r="Z121" i="2"/>
  <c r="AA121" i="2"/>
  <c r="W122" i="2"/>
  <c r="X122" i="2"/>
  <c r="Y122" i="2"/>
  <c r="Z122" i="2"/>
  <c r="AA122" i="2"/>
  <c r="W14" i="2"/>
  <c r="X14" i="2"/>
  <c r="Y14" i="2"/>
  <c r="Z14" i="2"/>
  <c r="AA14" i="2"/>
  <c r="X13" i="2"/>
  <c r="Y13" i="2"/>
  <c r="Z13" i="2"/>
  <c r="AA13" i="2"/>
  <c r="W13" i="2"/>
  <c r="K34" i="2"/>
  <c r="L34" i="2"/>
  <c r="M34" i="2"/>
  <c r="N34" i="2"/>
  <c r="O34" i="2"/>
  <c r="K14" i="7" l="1"/>
  <c r="L14" i="7"/>
  <c r="M14" i="7"/>
  <c r="N14" i="7"/>
  <c r="O14" i="7"/>
  <c r="E99" i="5"/>
  <c r="F99" i="5"/>
  <c r="F100" i="5" s="1"/>
  <c r="G99" i="5"/>
  <c r="H99" i="5"/>
  <c r="D99" i="5"/>
  <c r="E100" i="5"/>
  <c r="G100" i="5"/>
  <c r="H100" i="5"/>
  <c r="D100" i="5"/>
  <c r="R8" i="5" l="1"/>
  <c r="L12" i="7" l="1"/>
  <c r="M12" i="7"/>
  <c r="N12" i="7"/>
  <c r="O12" i="7"/>
  <c r="K12" i="7"/>
  <c r="L13" i="1" l="1"/>
  <c r="M13" i="1"/>
  <c r="N13" i="1"/>
  <c r="O13" i="1"/>
  <c r="P13" i="1"/>
  <c r="L14" i="1"/>
  <c r="M14" i="1"/>
  <c r="N14" i="1"/>
  <c r="O14" i="1"/>
  <c r="P14" i="1"/>
  <c r="L15" i="1"/>
  <c r="M15" i="1"/>
  <c r="N15" i="1"/>
  <c r="O15" i="1"/>
  <c r="P15" i="1"/>
  <c r="L16" i="1"/>
  <c r="M16" i="1"/>
  <c r="N16" i="1"/>
  <c r="O16" i="1"/>
  <c r="P16" i="1"/>
  <c r="L17" i="1"/>
  <c r="M17" i="1"/>
  <c r="N17" i="1"/>
  <c r="O17" i="1"/>
  <c r="P17" i="1"/>
  <c r="L18" i="1"/>
  <c r="M18" i="1"/>
  <c r="N18" i="1"/>
  <c r="O18" i="1"/>
  <c r="P18" i="1"/>
  <c r="L19" i="1"/>
  <c r="M19" i="1"/>
  <c r="N19" i="1"/>
  <c r="O19" i="1"/>
  <c r="P19" i="1"/>
  <c r="L20" i="1"/>
  <c r="M20" i="1"/>
  <c r="N20" i="1"/>
  <c r="O20" i="1"/>
  <c r="P20" i="1"/>
  <c r="L21" i="1"/>
  <c r="M21" i="1"/>
  <c r="N21" i="1"/>
  <c r="O21" i="1"/>
  <c r="P21" i="1"/>
  <c r="L22" i="1"/>
  <c r="M22" i="1"/>
  <c r="N22" i="1"/>
  <c r="O22" i="1"/>
  <c r="P22" i="1"/>
  <c r="L23" i="1"/>
  <c r="M23" i="1"/>
  <c r="N23" i="1"/>
  <c r="O23" i="1"/>
  <c r="P23" i="1"/>
  <c r="L24" i="1"/>
  <c r="M24" i="1"/>
  <c r="N24" i="1"/>
  <c r="O24" i="1"/>
  <c r="P24" i="1"/>
  <c r="L25" i="1"/>
  <c r="M25" i="1"/>
  <c r="N25" i="1"/>
  <c r="O25" i="1"/>
  <c r="P25" i="1"/>
  <c r="L26" i="1"/>
  <c r="M26" i="1"/>
  <c r="N26" i="1"/>
  <c r="O26" i="1"/>
  <c r="P26" i="1"/>
  <c r="L27" i="1"/>
  <c r="M27" i="1"/>
  <c r="N27" i="1"/>
  <c r="O27" i="1"/>
  <c r="P27" i="1"/>
  <c r="L28" i="1"/>
  <c r="M28" i="1"/>
  <c r="N28" i="1"/>
  <c r="O28" i="1"/>
  <c r="P28" i="1"/>
  <c r="L29" i="1"/>
  <c r="M29" i="1"/>
  <c r="N29" i="1"/>
  <c r="O29" i="1"/>
  <c r="P29" i="1"/>
  <c r="L30" i="1"/>
  <c r="M30" i="1"/>
  <c r="N30" i="1"/>
  <c r="O30" i="1"/>
  <c r="P30" i="1"/>
  <c r="L31" i="1"/>
  <c r="M31" i="1"/>
  <c r="N31" i="1"/>
  <c r="O31" i="1"/>
  <c r="P31" i="1"/>
  <c r="L32" i="1"/>
  <c r="M32" i="1"/>
  <c r="N32" i="1"/>
  <c r="O32" i="1"/>
  <c r="P32" i="1"/>
  <c r="L33" i="1"/>
  <c r="M33" i="1"/>
  <c r="N33" i="1"/>
  <c r="O33" i="1"/>
  <c r="P33" i="1"/>
  <c r="L34" i="1"/>
  <c r="M34" i="1"/>
  <c r="N34" i="1"/>
  <c r="O34" i="1"/>
  <c r="P34" i="1"/>
  <c r="L35" i="1"/>
  <c r="M35" i="1"/>
  <c r="N35" i="1"/>
  <c r="O35" i="1"/>
  <c r="P35" i="1"/>
  <c r="L36" i="1"/>
  <c r="M36" i="1"/>
  <c r="N36" i="1"/>
  <c r="O36" i="1"/>
  <c r="P36" i="1"/>
  <c r="L37" i="1"/>
  <c r="M37" i="1"/>
  <c r="N37" i="1"/>
  <c r="O37" i="1"/>
  <c r="P37" i="1"/>
  <c r="L38" i="1"/>
  <c r="M38" i="1"/>
  <c r="N38" i="1"/>
  <c r="O38" i="1"/>
  <c r="P38" i="1"/>
  <c r="L39" i="1"/>
  <c r="M39" i="1"/>
  <c r="N39" i="1"/>
  <c r="O39" i="1"/>
  <c r="P39" i="1"/>
  <c r="L40" i="1"/>
  <c r="M40" i="1"/>
  <c r="N40" i="1"/>
  <c r="O40" i="1"/>
  <c r="P40" i="1"/>
  <c r="L41" i="1"/>
  <c r="M41" i="1"/>
  <c r="N41" i="1"/>
  <c r="O41" i="1"/>
  <c r="P41" i="1"/>
  <c r="L42" i="1"/>
  <c r="M42" i="1"/>
  <c r="N42" i="1"/>
  <c r="O42" i="1"/>
  <c r="P42" i="1"/>
  <c r="L43" i="1"/>
  <c r="M43" i="1"/>
  <c r="N43" i="1"/>
  <c r="O43" i="1"/>
  <c r="P43" i="1"/>
  <c r="L44" i="1"/>
  <c r="M44" i="1"/>
  <c r="N44" i="1"/>
  <c r="O44" i="1"/>
  <c r="P44" i="1"/>
  <c r="L45" i="1"/>
  <c r="M45" i="1"/>
  <c r="N45" i="1"/>
  <c r="O45" i="1"/>
  <c r="P45" i="1"/>
  <c r="L46" i="1"/>
  <c r="M46" i="1"/>
  <c r="N46" i="1"/>
  <c r="O46" i="1"/>
  <c r="P46" i="1"/>
  <c r="L47" i="1"/>
  <c r="M47" i="1"/>
  <c r="N47" i="1"/>
  <c r="O47" i="1"/>
  <c r="P47" i="1"/>
  <c r="L48" i="1"/>
  <c r="M48" i="1"/>
  <c r="N48" i="1"/>
  <c r="O48" i="1"/>
  <c r="P48" i="1"/>
  <c r="L49" i="1"/>
  <c r="M49" i="1"/>
  <c r="N49" i="1"/>
  <c r="O49" i="1"/>
  <c r="P49" i="1"/>
  <c r="L50" i="1"/>
  <c r="M50" i="1"/>
  <c r="N50" i="1"/>
  <c r="O50" i="1"/>
  <c r="P50" i="1"/>
  <c r="L51" i="1"/>
  <c r="M51" i="1"/>
  <c r="N51" i="1"/>
  <c r="O51" i="1"/>
  <c r="P51" i="1"/>
  <c r="L52" i="1"/>
  <c r="M52" i="1"/>
  <c r="N52" i="1"/>
  <c r="O52" i="1"/>
  <c r="P52" i="1"/>
  <c r="L53" i="1"/>
  <c r="M53" i="1"/>
  <c r="N53" i="1"/>
  <c r="O53" i="1"/>
  <c r="P53" i="1"/>
  <c r="L54" i="1"/>
  <c r="M54" i="1"/>
  <c r="N54" i="1"/>
  <c r="O54" i="1"/>
  <c r="P54" i="1"/>
  <c r="L55" i="1"/>
  <c r="M55" i="1"/>
  <c r="N55" i="1"/>
  <c r="O55" i="1"/>
  <c r="P55" i="1"/>
  <c r="L56" i="1"/>
  <c r="M56" i="1"/>
  <c r="N56" i="1"/>
  <c r="O56" i="1"/>
  <c r="P56" i="1"/>
  <c r="L57" i="1"/>
  <c r="M57" i="1"/>
  <c r="N57" i="1"/>
  <c r="O57" i="1"/>
  <c r="P57" i="1"/>
  <c r="L58" i="1"/>
  <c r="M58" i="1"/>
  <c r="N58" i="1"/>
  <c r="O58" i="1"/>
  <c r="P58" i="1"/>
  <c r="L59" i="1"/>
  <c r="M59" i="1"/>
  <c r="N59" i="1"/>
  <c r="O59" i="1"/>
  <c r="P59" i="1"/>
  <c r="L60" i="1"/>
  <c r="M60" i="1"/>
  <c r="N60" i="1"/>
  <c r="O60" i="1"/>
  <c r="P60" i="1"/>
  <c r="L61" i="1"/>
  <c r="M61" i="1"/>
  <c r="N61" i="1"/>
  <c r="O61" i="1"/>
  <c r="P61" i="1"/>
  <c r="L62" i="1"/>
  <c r="M62" i="1"/>
  <c r="N62" i="1"/>
  <c r="O62" i="1"/>
  <c r="P62" i="1"/>
  <c r="L63" i="1"/>
  <c r="M63" i="1"/>
  <c r="N63" i="1"/>
  <c r="O63" i="1"/>
  <c r="P63" i="1"/>
  <c r="L64" i="1"/>
  <c r="M64" i="1"/>
  <c r="N64" i="1"/>
  <c r="O64" i="1"/>
  <c r="P64" i="1"/>
  <c r="L65" i="1"/>
  <c r="M65" i="1"/>
  <c r="N65" i="1"/>
  <c r="O65" i="1"/>
  <c r="P65" i="1"/>
  <c r="L66" i="1"/>
  <c r="M66" i="1"/>
  <c r="N66" i="1"/>
  <c r="O66" i="1"/>
  <c r="P66" i="1"/>
  <c r="L67" i="1"/>
  <c r="M67" i="1"/>
  <c r="N67" i="1"/>
  <c r="O67" i="1"/>
  <c r="P67" i="1"/>
  <c r="L68" i="1"/>
  <c r="M68" i="1"/>
  <c r="N68" i="1"/>
  <c r="O68" i="1"/>
  <c r="P68" i="1"/>
  <c r="L69" i="1"/>
  <c r="M69" i="1"/>
  <c r="N69" i="1"/>
  <c r="O69" i="1"/>
  <c r="P69" i="1"/>
  <c r="L70" i="1"/>
  <c r="M70" i="1"/>
  <c r="N70" i="1"/>
  <c r="O70" i="1"/>
  <c r="P70" i="1"/>
  <c r="L71" i="1"/>
  <c r="M71" i="1"/>
  <c r="N71" i="1"/>
  <c r="O71" i="1"/>
  <c r="P71" i="1"/>
  <c r="L72" i="1"/>
  <c r="M72" i="1"/>
  <c r="N72" i="1"/>
  <c r="O72" i="1"/>
  <c r="P72" i="1"/>
  <c r="L73" i="1"/>
  <c r="M73" i="1"/>
  <c r="N73" i="1"/>
  <c r="O73" i="1"/>
  <c r="P73" i="1"/>
  <c r="L74" i="1"/>
  <c r="M74" i="1"/>
  <c r="N74" i="1"/>
  <c r="O74" i="1"/>
  <c r="P74" i="1"/>
  <c r="L75" i="1"/>
  <c r="M75" i="1"/>
  <c r="N75" i="1"/>
  <c r="O75" i="1"/>
  <c r="P75" i="1"/>
  <c r="L76" i="1"/>
  <c r="M76" i="1"/>
  <c r="N76" i="1"/>
  <c r="O76" i="1"/>
  <c r="P76" i="1"/>
  <c r="L77" i="1"/>
  <c r="M77" i="1"/>
  <c r="N77" i="1"/>
  <c r="O77" i="1"/>
  <c r="P77" i="1"/>
  <c r="L78" i="1"/>
  <c r="M78" i="1"/>
  <c r="N78" i="1"/>
  <c r="O78" i="1"/>
  <c r="P78" i="1"/>
  <c r="L79" i="1"/>
  <c r="M79" i="1"/>
  <c r="N79" i="1"/>
  <c r="O79" i="1"/>
  <c r="P79" i="1"/>
  <c r="L80" i="1"/>
  <c r="M80" i="1"/>
  <c r="N80" i="1"/>
  <c r="O80" i="1"/>
  <c r="P80" i="1"/>
  <c r="L81" i="1"/>
  <c r="M81" i="1"/>
  <c r="N81" i="1"/>
  <c r="O81" i="1"/>
  <c r="P81" i="1"/>
  <c r="L82" i="1"/>
  <c r="M82" i="1"/>
  <c r="N82" i="1"/>
  <c r="O82" i="1"/>
  <c r="P82" i="1"/>
  <c r="L83" i="1"/>
  <c r="M83" i="1"/>
  <c r="N83" i="1"/>
  <c r="O83" i="1"/>
  <c r="P83" i="1"/>
  <c r="L84" i="1"/>
  <c r="M84" i="1"/>
  <c r="N84" i="1"/>
  <c r="O84" i="1"/>
  <c r="P84" i="1"/>
  <c r="L85" i="1"/>
  <c r="M85" i="1"/>
  <c r="N85" i="1"/>
  <c r="O85" i="1"/>
  <c r="P85" i="1"/>
  <c r="L86" i="1"/>
  <c r="M86" i="1"/>
  <c r="N86" i="1"/>
  <c r="O86" i="1"/>
  <c r="P86" i="1"/>
  <c r="L87" i="1"/>
  <c r="M87" i="1"/>
  <c r="N87" i="1"/>
  <c r="O87" i="1"/>
  <c r="P87" i="1"/>
  <c r="L88" i="1"/>
  <c r="M88" i="1"/>
  <c r="N88" i="1"/>
  <c r="O88" i="1"/>
  <c r="P88" i="1"/>
  <c r="L89" i="1"/>
  <c r="M89" i="1"/>
  <c r="N89" i="1"/>
  <c r="O89" i="1"/>
  <c r="P89" i="1"/>
  <c r="L90" i="1"/>
  <c r="M90" i="1"/>
  <c r="N90" i="1"/>
  <c r="O90" i="1"/>
  <c r="P90" i="1"/>
  <c r="L91" i="1"/>
  <c r="M91" i="1"/>
  <c r="N91" i="1"/>
  <c r="O91" i="1"/>
  <c r="P91" i="1"/>
  <c r="L92" i="1"/>
  <c r="M92" i="1"/>
  <c r="N92" i="1"/>
  <c r="O92" i="1"/>
  <c r="P92" i="1"/>
  <c r="L93" i="1"/>
  <c r="M93" i="1"/>
  <c r="N93" i="1"/>
  <c r="O93" i="1"/>
  <c r="P93" i="1"/>
  <c r="L94" i="1"/>
  <c r="M94" i="1"/>
  <c r="N94" i="1"/>
  <c r="O94" i="1"/>
  <c r="P94" i="1"/>
  <c r="L95" i="1"/>
  <c r="M95" i="1"/>
  <c r="N95" i="1"/>
  <c r="O95" i="1"/>
  <c r="P95" i="1"/>
  <c r="L96" i="1"/>
  <c r="M96" i="1"/>
  <c r="N96" i="1"/>
  <c r="O96" i="1"/>
  <c r="P96" i="1"/>
  <c r="L97" i="1"/>
  <c r="M97" i="1"/>
  <c r="N97" i="1"/>
  <c r="O97" i="1"/>
  <c r="P97" i="1"/>
  <c r="L98" i="1"/>
  <c r="M98" i="1"/>
  <c r="N98" i="1"/>
  <c r="O98" i="1"/>
  <c r="P98" i="1"/>
  <c r="L99" i="1"/>
  <c r="M99" i="1"/>
  <c r="N99" i="1"/>
  <c r="O99" i="1"/>
  <c r="P99" i="1"/>
  <c r="L100" i="1"/>
  <c r="M100" i="1"/>
  <c r="N100" i="1"/>
  <c r="O100" i="1"/>
  <c r="P100" i="1"/>
  <c r="L101" i="1"/>
  <c r="M101" i="1"/>
  <c r="N101" i="1"/>
  <c r="O101" i="1"/>
  <c r="P101" i="1"/>
  <c r="L102" i="1"/>
  <c r="M102" i="1"/>
  <c r="N102" i="1"/>
  <c r="O102" i="1"/>
  <c r="P102" i="1"/>
  <c r="L103" i="1"/>
  <c r="M103" i="1"/>
  <c r="N103" i="1"/>
  <c r="O103" i="1"/>
  <c r="P103" i="1"/>
  <c r="L104" i="1"/>
  <c r="M104" i="1"/>
  <c r="N104" i="1"/>
  <c r="O104" i="1"/>
  <c r="P104" i="1"/>
  <c r="L105" i="1"/>
  <c r="M105" i="1"/>
  <c r="N105" i="1"/>
  <c r="O105" i="1"/>
  <c r="P105" i="1"/>
  <c r="L106" i="1"/>
  <c r="M106" i="1"/>
  <c r="N106" i="1"/>
  <c r="O106" i="1"/>
  <c r="P106" i="1"/>
  <c r="L107" i="1"/>
  <c r="M107" i="1"/>
  <c r="N107" i="1"/>
  <c r="O107" i="1"/>
  <c r="P107" i="1"/>
  <c r="L108" i="1"/>
  <c r="M108" i="1"/>
  <c r="N108" i="1"/>
  <c r="O108" i="1"/>
  <c r="P108" i="1"/>
  <c r="L109" i="1"/>
  <c r="M109" i="1"/>
  <c r="N109" i="1"/>
  <c r="O109" i="1"/>
  <c r="P109" i="1"/>
  <c r="L110" i="1"/>
  <c r="M110" i="1"/>
  <c r="N110" i="1"/>
  <c r="O110" i="1"/>
  <c r="P110" i="1"/>
  <c r="L111" i="1"/>
  <c r="M111" i="1"/>
  <c r="N111" i="1"/>
  <c r="O111" i="1"/>
  <c r="P111" i="1"/>
  <c r="L112" i="1"/>
  <c r="M112" i="1"/>
  <c r="N112" i="1"/>
  <c r="O112" i="1"/>
  <c r="P112" i="1"/>
  <c r="L113" i="1"/>
  <c r="M113" i="1"/>
  <c r="N113" i="1"/>
  <c r="O113" i="1"/>
  <c r="P113" i="1"/>
  <c r="L114" i="1"/>
  <c r="M114" i="1"/>
  <c r="N114" i="1"/>
  <c r="O114" i="1"/>
  <c r="P114" i="1"/>
  <c r="L115" i="1"/>
  <c r="M115" i="1"/>
  <c r="N115" i="1"/>
  <c r="O115" i="1"/>
  <c r="P115" i="1"/>
  <c r="L116" i="1"/>
  <c r="M116" i="1"/>
  <c r="N116" i="1"/>
  <c r="O116" i="1"/>
  <c r="P116" i="1"/>
  <c r="L117" i="1"/>
  <c r="M117" i="1"/>
  <c r="N117" i="1"/>
  <c r="O117" i="1"/>
  <c r="P117" i="1"/>
  <c r="L118" i="1"/>
  <c r="M118" i="1"/>
  <c r="N118" i="1"/>
  <c r="O118" i="1"/>
  <c r="P118" i="1"/>
  <c r="L119" i="1"/>
  <c r="M119" i="1"/>
  <c r="N119" i="1"/>
  <c r="O119" i="1"/>
  <c r="P119" i="1"/>
  <c r="L120" i="1"/>
  <c r="M120" i="1"/>
  <c r="N120" i="1"/>
  <c r="O120" i="1"/>
  <c r="P120" i="1"/>
  <c r="L121" i="1"/>
  <c r="M121" i="1"/>
  <c r="N121" i="1"/>
  <c r="O121" i="1"/>
  <c r="P121" i="1"/>
  <c r="L135" i="1"/>
  <c r="M135" i="1"/>
  <c r="N135" i="1"/>
  <c r="O135" i="1"/>
  <c r="P135" i="1"/>
  <c r="L136" i="1"/>
  <c r="M136" i="1"/>
  <c r="N136" i="1"/>
  <c r="O136" i="1"/>
  <c r="P136" i="1"/>
  <c r="L137" i="1"/>
  <c r="M137" i="1"/>
  <c r="N137" i="1"/>
  <c r="O137" i="1"/>
  <c r="P137" i="1"/>
  <c r="L138" i="1"/>
  <c r="M138" i="1"/>
  <c r="N138" i="1"/>
  <c r="O138" i="1"/>
  <c r="P138" i="1"/>
  <c r="L139" i="1"/>
  <c r="M139" i="1"/>
  <c r="N139" i="1"/>
  <c r="O139" i="1"/>
  <c r="P139" i="1"/>
  <c r="L140" i="1"/>
  <c r="M140" i="1"/>
  <c r="N140" i="1"/>
  <c r="O140" i="1"/>
  <c r="P140" i="1"/>
  <c r="L141" i="1"/>
  <c r="M141" i="1"/>
  <c r="N141" i="1"/>
  <c r="O141" i="1"/>
  <c r="P141" i="1"/>
  <c r="L142" i="1"/>
  <c r="M142" i="1"/>
  <c r="N142" i="1"/>
  <c r="O142" i="1"/>
  <c r="P142" i="1"/>
  <c r="L143" i="1"/>
  <c r="M143" i="1"/>
  <c r="N143" i="1"/>
  <c r="O143" i="1"/>
  <c r="P143" i="1"/>
  <c r="L144" i="1"/>
  <c r="M144" i="1"/>
  <c r="N144" i="1"/>
  <c r="O144" i="1"/>
  <c r="P144" i="1"/>
  <c r="L145" i="1"/>
  <c r="M145" i="1"/>
  <c r="N145" i="1"/>
  <c r="O145" i="1"/>
  <c r="P145" i="1"/>
  <c r="L146" i="1"/>
  <c r="M146" i="1"/>
  <c r="N146" i="1"/>
  <c r="O146" i="1"/>
  <c r="P146" i="1"/>
  <c r="L147" i="1"/>
  <c r="M147" i="1"/>
  <c r="N147" i="1"/>
  <c r="O147" i="1"/>
  <c r="P147" i="1"/>
  <c r="L148" i="1"/>
  <c r="M148" i="1"/>
  <c r="N148" i="1"/>
  <c r="O148" i="1"/>
  <c r="P148" i="1"/>
  <c r="L149" i="1"/>
  <c r="M149" i="1"/>
  <c r="N149" i="1"/>
  <c r="O149" i="1"/>
  <c r="P149" i="1"/>
  <c r="L150" i="1"/>
  <c r="M150" i="1"/>
  <c r="N150" i="1"/>
  <c r="O150" i="1"/>
  <c r="P150" i="1"/>
  <c r="L151" i="1"/>
  <c r="M151" i="1"/>
  <c r="N151" i="1"/>
  <c r="O151" i="1"/>
  <c r="P151" i="1"/>
  <c r="L152" i="1"/>
  <c r="M152" i="1"/>
  <c r="N152" i="1"/>
  <c r="O152" i="1"/>
  <c r="P152" i="1"/>
  <c r="L153" i="1"/>
  <c r="M153" i="1"/>
  <c r="N153" i="1"/>
  <c r="O153" i="1"/>
  <c r="P153" i="1"/>
  <c r="L154" i="1"/>
  <c r="M154" i="1"/>
  <c r="N154" i="1"/>
  <c r="O154" i="1"/>
  <c r="P154" i="1"/>
  <c r="L155" i="1"/>
  <c r="M155" i="1"/>
  <c r="N155" i="1"/>
  <c r="O155" i="1"/>
  <c r="P155" i="1"/>
  <c r="L156" i="1"/>
  <c r="M156" i="1"/>
  <c r="N156" i="1"/>
  <c r="O156" i="1"/>
  <c r="P156" i="1"/>
  <c r="L157" i="1"/>
  <c r="M157" i="1"/>
  <c r="N157" i="1"/>
  <c r="O157" i="1"/>
  <c r="P157" i="1"/>
  <c r="L158" i="1"/>
  <c r="M158" i="1"/>
  <c r="N158" i="1"/>
  <c r="O158" i="1"/>
  <c r="P158" i="1"/>
  <c r="L159" i="1"/>
  <c r="M159" i="1"/>
  <c r="N159" i="1"/>
  <c r="O159" i="1"/>
  <c r="P159" i="1"/>
  <c r="L160" i="1"/>
  <c r="M160" i="1"/>
  <c r="N160" i="1"/>
  <c r="O160" i="1"/>
  <c r="P160" i="1"/>
  <c r="L161" i="1"/>
  <c r="M161" i="1"/>
  <c r="N161" i="1"/>
  <c r="O161" i="1"/>
  <c r="P161" i="1"/>
  <c r="L162" i="1"/>
  <c r="M162" i="1"/>
  <c r="N162" i="1"/>
  <c r="O162" i="1"/>
  <c r="P162" i="1"/>
  <c r="L163" i="1"/>
  <c r="M163" i="1"/>
  <c r="N163" i="1"/>
  <c r="O163" i="1"/>
  <c r="P163" i="1"/>
  <c r="L164" i="1"/>
  <c r="M164" i="1"/>
  <c r="N164" i="1"/>
  <c r="O164" i="1"/>
  <c r="P164" i="1"/>
  <c r="L165" i="1"/>
  <c r="M165" i="1"/>
  <c r="N165" i="1"/>
  <c r="O165" i="1"/>
  <c r="P165" i="1"/>
  <c r="L166" i="1"/>
  <c r="M166" i="1"/>
  <c r="N166" i="1"/>
  <c r="O166" i="1"/>
  <c r="P166" i="1"/>
  <c r="L167" i="1"/>
  <c r="M167" i="1"/>
  <c r="N167" i="1"/>
  <c r="O167" i="1"/>
  <c r="P167" i="1"/>
  <c r="L168" i="1"/>
  <c r="M168" i="1"/>
  <c r="N168" i="1"/>
  <c r="O168" i="1"/>
  <c r="P168" i="1"/>
  <c r="L169" i="1"/>
  <c r="M169" i="1"/>
  <c r="N169" i="1"/>
  <c r="O169" i="1"/>
  <c r="P169" i="1"/>
  <c r="L170" i="1"/>
  <c r="M170" i="1"/>
  <c r="N170" i="1"/>
  <c r="O170" i="1"/>
  <c r="P170" i="1"/>
  <c r="L171" i="1"/>
  <c r="M171" i="1"/>
  <c r="N171" i="1"/>
  <c r="O171" i="1"/>
  <c r="P171" i="1"/>
  <c r="L172" i="1"/>
  <c r="M172" i="1"/>
  <c r="N172" i="1"/>
  <c r="O172" i="1"/>
  <c r="P172" i="1"/>
  <c r="L173" i="1"/>
  <c r="M173" i="1"/>
  <c r="N173" i="1"/>
  <c r="O173" i="1"/>
  <c r="P173" i="1"/>
  <c r="L174" i="1"/>
  <c r="M174" i="1"/>
  <c r="N174" i="1"/>
  <c r="O174" i="1"/>
  <c r="P174" i="1"/>
  <c r="L175" i="1"/>
  <c r="M175" i="1"/>
  <c r="N175" i="1"/>
  <c r="O175" i="1"/>
  <c r="P175" i="1"/>
  <c r="L176" i="1"/>
  <c r="M176" i="1"/>
  <c r="N176" i="1"/>
  <c r="O176" i="1"/>
  <c r="P176" i="1"/>
  <c r="L177" i="1"/>
  <c r="M177" i="1"/>
  <c r="N177" i="1"/>
  <c r="O177" i="1"/>
  <c r="P177" i="1"/>
  <c r="L178" i="1"/>
  <c r="M178" i="1"/>
  <c r="N178" i="1"/>
  <c r="O178" i="1"/>
  <c r="P178" i="1"/>
  <c r="L179" i="1"/>
  <c r="M179" i="1"/>
  <c r="N179" i="1"/>
  <c r="O179" i="1"/>
  <c r="P179" i="1"/>
  <c r="L180" i="1"/>
  <c r="M180" i="1"/>
  <c r="N180" i="1"/>
  <c r="O180" i="1"/>
  <c r="P180" i="1"/>
  <c r="L181" i="1"/>
  <c r="M181" i="1"/>
  <c r="N181" i="1"/>
  <c r="O181" i="1"/>
  <c r="P181" i="1"/>
  <c r="L182" i="1"/>
  <c r="M182" i="1"/>
  <c r="N182" i="1"/>
  <c r="O182" i="1"/>
  <c r="P182" i="1"/>
  <c r="L183" i="1"/>
  <c r="M183" i="1"/>
  <c r="N183" i="1"/>
  <c r="O183" i="1"/>
  <c r="P183" i="1"/>
  <c r="L184" i="1"/>
  <c r="M184" i="1"/>
  <c r="N184" i="1"/>
  <c r="O184" i="1"/>
  <c r="P184" i="1"/>
  <c r="L185" i="1"/>
  <c r="M185" i="1"/>
  <c r="N185" i="1"/>
  <c r="O185" i="1"/>
  <c r="P185" i="1"/>
  <c r="L186" i="1"/>
  <c r="M186" i="1"/>
  <c r="N186" i="1"/>
  <c r="O186" i="1"/>
  <c r="P186" i="1"/>
  <c r="L187" i="1"/>
  <c r="M187" i="1"/>
  <c r="N187" i="1"/>
  <c r="O187" i="1"/>
  <c r="P187" i="1"/>
  <c r="L188" i="1"/>
  <c r="M188" i="1"/>
  <c r="N188" i="1"/>
  <c r="O188" i="1"/>
  <c r="P188" i="1"/>
  <c r="L189" i="1"/>
  <c r="M189" i="1"/>
  <c r="N189" i="1"/>
  <c r="O189" i="1"/>
  <c r="P189" i="1"/>
  <c r="L190" i="1"/>
  <c r="M190" i="1"/>
  <c r="N190" i="1"/>
  <c r="O190" i="1"/>
  <c r="P190" i="1"/>
  <c r="L191" i="1"/>
  <c r="M191" i="1"/>
  <c r="N191" i="1"/>
  <c r="O191" i="1"/>
  <c r="P191" i="1"/>
  <c r="L192" i="1"/>
  <c r="M192" i="1"/>
  <c r="N192" i="1"/>
  <c r="O192" i="1"/>
  <c r="P192" i="1"/>
  <c r="L193" i="1"/>
  <c r="M193" i="1"/>
  <c r="N193" i="1"/>
  <c r="O193" i="1"/>
  <c r="P193" i="1"/>
  <c r="L194" i="1"/>
  <c r="M194" i="1"/>
  <c r="N194" i="1"/>
  <c r="O194" i="1"/>
  <c r="P194" i="1"/>
  <c r="L195" i="1"/>
  <c r="M195" i="1"/>
  <c r="N195" i="1"/>
  <c r="O195" i="1"/>
  <c r="P195" i="1"/>
  <c r="L196" i="1"/>
  <c r="M196" i="1"/>
  <c r="N196" i="1"/>
  <c r="O196" i="1"/>
  <c r="P196" i="1"/>
  <c r="L197" i="1"/>
  <c r="M197" i="1"/>
  <c r="N197" i="1"/>
  <c r="O197" i="1"/>
  <c r="P197" i="1"/>
  <c r="L198" i="1"/>
  <c r="M198" i="1"/>
  <c r="N198" i="1"/>
  <c r="O198" i="1"/>
  <c r="P198" i="1"/>
  <c r="L199" i="1"/>
  <c r="M199" i="1"/>
  <c r="N199" i="1"/>
  <c r="O199" i="1"/>
  <c r="P199" i="1"/>
  <c r="L200" i="1"/>
  <c r="M200" i="1"/>
  <c r="N200" i="1"/>
  <c r="O200" i="1"/>
  <c r="P200" i="1"/>
  <c r="L201" i="1"/>
  <c r="M201" i="1"/>
  <c r="N201" i="1"/>
  <c r="O201" i="1"/>
  <c r="P201" i="1"/>
  <c r="L202" i="1"/>
  <c r="M202" i="1"/>
  <c r="N202" i="1"/>
  <c r="O202" i="1"/>
  <c r="P202" i="1"/>
  <c r="L203" i="1"/>
  <c r="M203" i="1"/>
  <c r="N203" i="1"/>
  <c r="O203" i="1"/>
  <c r="P203" i="1"/>
  <c r="L204" i="1"/>
  <c r="M204" i="1"/>
  <c r="N204" i="1"/>
  <c r="O204" i="1"/>
  <c r="P204" i="1"/>
  <c r="L205" i="1"/>
  <c r="M205" i="1"/>
  <c r="N205" i="1"/>
  <c r="O205" i="1"/>
  <c r="P205" i="1"/>
  <c r="L206" i="1"/>
  <c r="M206" i="1"/>
  <c r="N206" i="1"/>
  <c r="O206" i="1"/>
  <c r="P206" i="1"/>
  <c r="L207" i="1"/>
  <c r="M207" i="1"/>
  <c r="N207" i="1"/>
  <c r="O207" i="1"/>
  <c r="P207" i="1"/>
  <c r="L208" i="1"/>
  <c r="M208" i="1"/>
  <c r="N208" i="1"/>
  <c r="O208" i="1"/>
  <c r="P208" i="1"/>
  <c r="L209" i="1"/>
  <c r="M209" i="1"/>
  <c r="N209" i="1"/>
  <c r="O209" i="1"/>
  <c r="P209" i="1"/>
  <c r="L210" i="1"/>
  <c r="M210" i="1"/>
  <c r="N210" i="1"/>
  <c r="O210" i="1"/>
  <c r="P210" i="1"/>
  <c r="L211" i="1"/>
  <c r="M211" i="1"/>
  <c r="N211" i="1"/>
  <c r="O211" i="1"/>
  <c r="P211" i="1"/>
  <c r="L212" i="1"/>
  <c r="M212" i="1"/>
  <c r="N212" i="1"/>
  <c r="O212" i="1"/>
  <c r="P212" i="1"/>
  <c r="L213" i="1"/>
  <c r="M213" i="1"/>
  <c r="N213" i="1"/>
  <c r="O213" i="1"/>
  <c r="P213" i="1"/>
  <c r="L214" i="1"/>
  <c r="M214" i="1"/>
  <c r="N214" i="1"/>
  <c r="O214" i="1"/>
  <c r="P214" i="1"/>
  <c r="L215" i="1"/>
  <c r="M215" i="1"/>
  <c r="N215" i="1"/>
  <c r="O215" i="1"/>
  <c r="P215" i="1"/>
  <c r="L216" i="1"/>
  <c r="M216" i="1"/>
  <c r="N216" i="1"/>
  <c r="O216" i="1"/>
  <c r="P216" i="1"/>
  <c r="L217" i="1"/>
  <c r="M217" i="1"/>
  <c r="N217" i="1"/>
  <c r="O217" i="1"/>
  <c r="P217" i="1"/>
  <c r="L218" i="1"/>
  <c r="M218" i="1"/>
  <c r="N218" i="1"/>
  <c r="O218" i="1"/>
  <c r="P218" i="1"/>
  <c r="L219" i="1"/>
  <c r="M219" i="1"/>
  <c r="N219" i="1"/>
  <c r="O219" i="1"/>
  <c r="P219" i="1"/>
  <c r="L220" i="1"/>
  <c r="M220" i="1"/>
  <c r="N220" i="1"/>
  <c r="O220" i="1"/>
  <c r="P220" i="1"/>
  <c r="L221" i="1"/>
  <c r="M221" i="1"/>
  <c r="N221" i="1"/>
  <c r="O221" i="1"/>
  <c r="P221" i="1"/>
  <c r="L222" i="1"/>
  <c r="M222" i="1"/>
  <c r="N222" i="1"/>
  <c r="O222" i="1"/>
  <c r="P222" i="1"/>
  <c r="L223" i="1"/>
  <c r="M223" i="1"/>
  <c r="N223" i="1"/>
  <c r="O223" i="1"/>
  <c r="P223" i="1"/>
  <c r="L224" i="1"/>
  <c r="M224" i="1"/>
  <c r="N224" i="1"/>
  <c r="O224" i="1"/>
  <c r="P224" i="1"/>
  <c r="L225" i="1"/>
  <c r="M225" i="1"/>
  <c r="N225" i="1"/>
  <c r="O225" i="1"/>
  <c r="P225" i="1"/>
  <c r="L226" i="1"/>
  <c r="M226" i="1"/>
  <c r="N226" i="1"/>
  <c r="O226" i="1"/>
  <c r="P226" i="1"/>
  <c r="L227" i="1"/>
  <c r="M227" i="1"/>
  <c r="N227" i="1"/>
  <c r="O227" i="1"/>
  <c r="P227" i="1"/>
  <c r="L228" i="1"/>
  <c r="M228" i="1"/>
  <c r="N228" i="1"/>
  <c r="O228" i="1"/>
  <c r="P228" i="1"/>
  <c r="L229" i="1"/>
  <c r="M229" i="1"/>
  <c r="N229" i="1"/>
  <c r="O229" i="1"/>
  <c r="P229" i="1"/>
  <c r="L230" i="1"/>
  <c r="M230" i="1"/>
  <c r="N230" i="1"/>
  <c r="O230" i="1"/>
  <c r="P230" i="1"/>
  <c r="L231" i="1"/>
  <c r="M231" i="1"/>
  <c r="N231" i="1"/>
  <c r="O231" i="1"/>
  <c r="P231" i="1"/>
  <c r="L232" i="1"/>
  <c r="M232" i="1"/>
  <c r="N232" i="1"/>
  <c r="O232" i="1"/>
  <c r="P232" i="1"/>
  <c r="L233" i="1"/>
  <c r="M233" i="1"/>
  <c r="N233" i="1"/>
  <c r="O233" i="1"/>
  <c r="P233" i="1"/>
  <c r="L234" i="1"/>
  <c r="M234" i="1"/>
  <c r="N234" i="1"/>
  <c r="O234" i="1"/>
  <c r="P234" i="1"/>
  <c r="L235" i="1"/>
  <c r="M235" i="1"/>
  <c r="N235" i="1"/>
  <c r="O235" i="1"/>
  <c r="P235" i="1"/>
  <c r="L236" i="1"/>
  <c r="M236" i="1"/>
  <c r="N236" i="1"/>
  <c r="O236" i="1"/>
  <c r="P236" i="1"/>
  <c r="L237" i="1"/>
  <c r="M237" i="1"/>
  <c r="N237" i="1"/>
  <c r="O237" i="1"/>
  <c r="P237" i="1"/>
  <c r="L238" i="1"/>
  <c r="M238" i="1"/>
  <c r="N238" i="1"/>
  <c r="O238" i="1"/>
  <c r="P238" i="1"/>
  <c r="L239" i="1"/>
  <c r="M239" i="1"/>
  <c r="N239" i="1"/>
  <c r="O239" i="1"/>
  <c r="P239" i="1"/>
  <c r="L240" i="1"/>
  <c r="M240" i="1"/>
  <c r="N240" i="1"/>
  <c r="O240" i="1"/>
  <c r="P240" i="1"/>
  <c r="L241" i="1"/>
  <c r="M241" i="1"/>
  <c r="N241" i="1"/>
  <c r="O241" i="1"/>
  <c r="P241" i="1"/>
  <c r="L242" i="1"/>
  <c r="M242" i="1"/>
  <c r="N242" i="1"/>
  <c r="O242" i="1"/>
  <c r="P242" i="1"/>
  <c r="L243" i="1"/>
  <c r="M243" i="1"/>
  <c r="N243" i="1"/>
  <c r="O243" i="1"/>
  <c r="P243" i="1"/>
  <c r="M134" i="1"/>
  <c r="N134" i="1"/>
  <c r="O134" i="1"/>
  <c r="P134" i="1"/>
  <c r="L134" i="1"/>
  <c r="BD46" i="3"/>
  <c r="BD45" i="3"/>
  <c r="E16" i="7"/>
  <c r="F16" i="7"/>
  <c r="G16" i="7"/>
  <c r="H16" i="7"/>
  <c r="D16" i="7"/>
  <c r="D86" i="5"/>
  <c r="E15" i="7"/>
  <c r="F15" i="7"/>
  <c r="G15" i="7"/>
  <c r="H15" i="7"/>
  <c r="D15" i="7"/>
  <c r="G245" i="1" l="1"/>
  <c r="H245" i="1"/>
  <c r="I245" i="1"/>
  <c r="F245" i="1"/>
  <c r="BD47" i="3" l="1"/>
  <c r="BD48" i="3"/>
  <c r="BD42" i="3"/>
  <c r="BD43" i="3"/>
  <c r="BD41" i="3"/>
  <c r="BD40" i="3"/>
  <c r="L42" i="2" l="1"/>
  <c r="D64" i="5" l="1"/>
  <c r="D65" i="5" s="1"/>
  <c r="H64" i="5"/>
  <c r="H65" i="5" s="1"/>
  <c r="G64" i="5"/>
  <c r="G65" i="5" s="1"/>
  <c r="F64" i="5"/>
  <c r="F65" i="5" s="1"/>
  <c r="E64" i="5"/>
  <c r="E65" i="5" s="1"/>
  <c r="H45" i="5"/>
  <c r="H46" i="5" s="1"/>
  <c r="G45" i="5"/>
  <c r="G46" i="5" s="1"/>
  <c r="F45" i="5"/>
  <c r="F46" i="5" s="1"/>
  <c r="E45" i="5"/>
  <c r="E46" i="5" s="1"/>
  <c r="D45" i="5"/>
  <c r="D46" i="5" s="1"/>
  <c r="E19" i="5"/>
  <c r="F19" i="5"/>
  <c r="G19" i="5"/>
  <c r="H19" i="5"/>
  <c r="H20" i="5" s="1"/>
  <c r="E20" i="5"/>
  <c r="F20" i="5"/>
  <c r="G20" i="5"/>
  <c r="D19" i="5"/>
  <c r="D20" i="5" s="1"/>
  <c r="AM2" i="4"/>
  <c r="AM3" i="4" s="1"/>
  <c r="AL2" i="4"/>
  <c r="AL3" i="4" s="1"/>
  <c r="AK2" i="4"/>
  <c r="AK3" i="4" s="1"/>
  <c r="AJ2" i="4"/>
  <c r="AJ3" i="4" s="1"/>
  <c r="AI2" i="4"/>
  <c r="AI3" i="4" s="1"/>
  <c r="AE2" i="4"/>
  <c r="AE3" i="4" s="1"/>
  <c r="AD2" i="4"/>
  <c r="AD3" i="4" s="1"/>
  <c r="AC2" i="4"/>
  <c r="AC3" i="4" s="1"/>
  <c r="AB2" i="4"/>
  <c r="AB3" i="4" s="1"/>
  <c r="AA2" i="4"/>
  <c r="AA3" i="4" s="1"/>
  <c r="W2" i="4"/>
  <c r="W3" i="4" s="1"/>
  <c r="V2" i="4"/>
  <c r="V3" i="4" s="1"/>
  <c r="U2" i="4"/>
  <c r="U3" i="4" s="1"/>
  <c r="T2" i="4"/>
  <c r="T3" i="4" s="1"/>
  <c r="S2" i="4"/>
  <c r="S3" i="4" s="1"/>
  <c r="O2" i="4"/>
  <c r="O3" i="4" s="1"/>
  <c r="N2" i="4"/>
  <c r="N3" i="4" s="1"/>
  <c r="M2" i="4"/>
  <c r="M3" i="4" s="1"/>
  <c r="L2" i="4"/>
  <c r="L3" i="4" s="1"/>
  <c r="K2" i="4"/>
  <c r="K3" i="4" s="1"/>
  <c r="D2" i="4"/>
  <c r="E2" i="4"/>
  <c r="E3" i="4" s="1"/>
  <c r="F2" i="4"/>
  <c r="G2" i="4"/>
  <c r="G3" i="4" s="1"/>
  <c r="D3" i="4"/>
  <c r="F3" i="4"/>
  <c r="C3" i="4"/>
  <c r="C2" i="4"/>
  <c r="D84" i="5"/>
  <c r="D87" i="5" s="1"/>
  <c r="M42" i="2" l="1"/>
  <c r="N42" i="2"/>
  <c r="O42" i="2"/>
  <c r="O43" i="2" s="1"/>
  <c r="O44" i="2" s="1"/>
  <c r="L43" i="2"/>
  <c r="L44" i="2" s="1"/>
  <c r="M43" i="2"/>
  <c r="M44" i="2" s="1"/>
  <c r="N43" i="2"/>
  <c r="N44" i="2" s="1"/>
  <c r="K42" i="2"/>
  <c r="K43" i="2" s="1"/>
  <c r="K44" i="2" s="1"/>
  <c r="L38" i="2"/>
  <c r="M38" i="2"/>
  <c r="N38" i="2"/>
  <c r="N39" i="2" s="1"/>
  <c r="N40" i="2" s="1"/>
  <c r="O38" i="2"/>
  <c r="O39" i="2" s="1"/>
  <c r="O40" i="2" s="1"/>
  <c r="L39" i="2"/>
  <c r="L40" i="2" s="1"/>
  <c r="M39" i="2"/>
  <c r="M40" i="2" s="1"/>
  <c r="K38" i="2"/>
  <c r="K39" i="2" s="1"/>
  <c r="K40" i="2" s="1"/>
  <c r="O35" i="2"/>
  <c r="O36" i="2" s="1"/>
  <c r="N35" i="2"/>
  <c r="N36" i="2" s="1"/>
  <c r="L35" i="2"/>
  <c r="L36" i="2" s="1"/>
  <c r="M35" i="2"/>
  <c r="M36" i="2" s="1"/>
  <c r="K35" i="2"/>
  <c r="K36" i="2" s="1"/>
  <c r="E62" i="5" l="1"/>
  <c r="E63" i="5" s="1"/>
  <c r="F62" i="5"/>
  <c r="F63" i="5" s="1"/>
  <c r="G62" i="5"/>
  <c r="G63" i="5" s="1"/>
  <c r="H62" i="5"/>
  <c r="H63" i="5" s="1"/>
  <c r="D62" i="5"/>
  <c r="D63" i="5" s="1"/>
  <c r="E44" i="5"/>
  <c r="D44" i="5"/>
  <c r="E43" i="5"/>
  <c r="F43" i="5"/>
  <c r="F44" i="5" s="1"/>
  <c r="G43" i="5"/>
  <c r="G44" i="5" s="1"/>
  <c r="H43" i="5"/>
  <c r="H44" i="5" s="1"/>
  <c r="D43" i="5"/>
  <c r="E17" i="5"/>
  <c r="E18" i="5" s="1"/>
  <c r="F17" i="5"/>
  <c r="F18" i="5" s="1"/>
  <c r="G17" i="5"/>
  <c r="G18" i="5" s="1"/>
  <c r="H17" i="5"/>
  <c r="H18" i="5" s="1"/>
  <c r="D17" i="5"/>
  <c r="D18" i="5" s="1"/>
  <c r="AC37" i="6" l="1"/>
  <c r="AB37" i="6"/>
  <c r="AC36" i="6"/>
  <c r="AB36" i="6"/>
  <c r="AC35" i="6"/>
  <c r="AB35" i="6"/>
  <c r="AC34" i="6"/>
  <c r="AB34" i="6"/>
  <c r="AC33" i="6"/>
  <c r="AB33" i="6"/>
  <c r="AC32" i="6"/>
  <c r="AB32" i="6"/>
  <c r="AC31" i="6"/>
  <c r="AB31" i="6"/>
  <c r="AC30" i="6"/>
  <c r="AB30" i="6"/>
  <c r="AC29" i="6"/>
  <c r="AB29" i="6"/>
  <c r="AC28" i="6"/>
  <c r="AB28" i="6"/>
  <c r="AC27" i="6"/>
  <c r="AB27" i="6"/>
  <c r="AC26" i="6"/>
  <c r="AB26" i="6"/>
  <c r="AC25" i="6"/>
  <c r="AB25" i="6"/>
  <c r="AC24" i="6"/>
  <c r="AB24" i="6"/>
  <c r="AC23" i="6"/>
  <c r="AB23" i="6"/>
  <c r="AC22" i="6"/>
  <c r="AB22" i="6"/>
  <c r="AC21" i="6"/>
  <c r="AB21" i="6"/>
  <c r="AC20" i="6"/>
  <c r="AB20" i="6"/>
  <c r="U37" i="6"/>
  <c r="T37" i="6"/>
  <c r="U36" i="6"/>
  <c r="T36" i="6"/>
  <c r="U35" i="6"/>
  <c r="T35" i="6"/>
  <c r="U34" i="6"/>
  <c r="T34" i="6"/>
  <c r="U33" i="6"/>
  <c r="T33" i="6"/>
  <c r="U32" i="6"/>
  <c r="T32" i="6"/>
  <c r="U31" i="6"/>
  <c r="T31" i="6"/>
  <c r="U30" i="6"/>
  <c r="T30" i="6"/>
  <c r="U29" i="6"/>
  <c r="T29" i="6"/>
  <c r="U28" i="6"/>
  <c r="T28" i="6"/>
  <c r="U27" i="6"/>
  <c r="T27" i="6"/>
  <c r="U26" i="6"/>
  <c r="T26" i="6"/>
  <c r="U25" i="6"/>
  <c r="T25" i="6"/>
  <c r="U24" i="6"/>
  <c r="T24" i="6"/>
  <c r="U23" i="6"/>
  <c r="T23" i="6"/>
  <c r="U22" i="6"/>
  <c r="T22" i="6"/>
  <c r="U21" i="6"/>
  <c r="T21" i="6"/>
  <c r="U20" i="6"/>
  <c r="T20" i="6"/>
  <c r="M37" i="6"/>
  <c r="L37" i="6"/>
  <c r="M36" i="6"/>
  <c r="L36" i="6"/>
  <c r="M35" i="6"/>
  <c r="L35" i="6"/>
  <c r="M34" i="6"/>
  <c r="L34" i="6"/>
  <c r="M33" i="6"/>
  <c r="L33" i="6"/>
  <c r="M32" i="6"/>
  <c r="L32" i="6"/>
  <c r="M31" i="6"/>
  <c r="L31" i="6"/>
  <c r="M30" i="6"/>
  <c r="L30" i="6"/>
  <c r="M29" i="6"/>
  <c r="L29" i="6"/>
  <c r="M28" i="6"/>
  <c r="L28" i="6"/>
  <c r="M27" i="6"/>
  <c r="L27" i="6"/>
  <c r="M26" i="6"/>
  <c r="L26" i="6"/>
  <c r="M25" i="6"/>
  <c r="L25" i="6"/>
  <c r="M24" i="6"/>
  <c r="L24" i="6"/>
  <c r="M23" i="6"/>
  <c r="L23" i="6"/>
  <c r="M22" i="6"/>
  <c r="L22" i="6"/>
  <c r="M21" i="6"/>
  <c r="L21" i="6"/>
  <c r="M20" i="6"/>
  <c r="L20" i="6"/>
  <c r="D30" i="6"/>
  <c r="E30" i="6"/>
  <c r="D31" i="6"/>
  <c r="E31" i="6"/>
  <c r="D32" i="6"/>
  <c r="E32" i="6"/>
  <c r="D33" i="6"/>
  <c r="E33" i="6"/>
  <c r="D34" i="6"/>
  <c r="E34" i="6"/>
  <c r="D35" i="6"/>
  <c r="E35" i="6"/>
  <c r="D36" i="6"/>
  <c r="E36" i="6"/>
  <c r="D37" i="6"/>
  <c r="E37" i="6"/>
  <c r="E29" i="6"/>
  <c r="D29" i="6"/>
  <c r="D21" i="6"/>
  <c r="E21" i="6"/>
  <c r="D22" i="6"/>
  <c r="E22" i="6"/>
  <c r="D23" i="6"/>
  <c r="E23" i="6"/>
  <c r="D24" i="6"/>
  <c r="E24" i="6"/>
  <c r="D25" i="6"/>
  <c r="E25" i="6"/>
  <c r="D26" i="6"/>
  <c r="E26" i="6"/>
  <c r="D27" i="6"/>
  <c r="E27" i="6"/>
  <c r="D28" i="6"/>
  <c r="E28" i="6"/>
  <c r="E20" i="6"/>
  <c r="D20" i="6"/>
  <c r="AJ100" i="4"/>
  <c r="AI100" i="4"/>
  <c r="AJ99" i="4"/>
  <c r="AI99" i="4"/>
  <c r="AJ98" i="4"/>
  <c r="AI98" i="4"/>
  <c r="AJ97" i="4"/>
  <c r="AI97" i="4"/>
  <c r="AJ96" i="4"/>
  <c r="AI96" i="4"/>
  <c r="AJ95" i="4"/>
  <c r="AI95" i="4"/>
  <c r="AJ94" i="4"/>
  <c r="AI94" i="4"/>
  <c r="AJ93" i="4"/>
  <c r="AI93" i="4"/>
  <c r="AJ92" i="4"/>
  <c r="AI92" i="4"/>
  <c r="AJ91" i="4"/>
  <c r="AI91" i="4"/>
  <c r="AJ90" i="4"/>
  <c r="AI90" i="4"/>
  <c r="AJ89" i="4"/>
  <c r="AI89" i="4"/>
  <c r="AJ88" i="4"/>
  <c r="AI88" i="4"/>
  <c r="AJ87" i="4"/>
  <c r="AI87" i="4"/>
  <c r="AJ86" i="4"/>
  <c r="AI86" i="4"/>
  <c r="AJ85" i="4"/>
  <c r="AI85" i="4"/>
  <c r="AJ84" i="4"/>
  <c r="AI84" i="4"/>
  <c r="AJ83" i="4"/>
  <c r="AI83" i="4"/>
  <c r="AB100" i="4"/>
  <c r="AA100" i="4"/>
  <c r="AB99" i="4"/>
  <c r="AA99" i="4"/>
  <c r="AB98" i="4"/>
  <c r="AA98" i="4"/>
  <c r="AB97" i="4"/>
  <c r="AA97" i="4"/>
  <c r="AB96" i="4"/>
  <c r="AA96" i="4"/>
  <c r="AB95" i="4"/>
  <c r="AA95" i="4"/>
  <c r="AB94" i="4"/>
  <c r="AA94" i="4"/>
  <c r="AB93" i="4"/>
  <c r="AA93" i="4"/>
  <c r="AB92" i="4"/>
  <c r="AA92" i="4"/>
  <c r="AB91" i="4"/>
  <c r="AA91" i="4"/>
  <c r="AB90" i="4"/>
  <c r="AA90" i="4"/>
  <c r="AB89" i="4"/>
  <c r="AA89" i="4"/>
  <c r="AB88" i="4"/>
  <c r="AA88" i="4"/>
  <c r="AB87" i="4"/>
  <c r="AA87" i="4"/>
  <c r="AB86" i="4"/>
  <c r="AA86" i="4"/>
  <c r="AB85" i="4"/>
  <c r="AA85" i="4"/>
  <c r="AB84" i="4"/>
  <c r="AA84" i="4"/>
  <c r="AB83" i="4"/>
  <c r="AA83" i="4"/>
  <c r="T100" i="4"/>
  <c r="S100" i="4"/>
  <c r="T99" i="4"/>
  <c r="S99" i="4"/>
  <c r="T98" i="4"/>
  <c r="S98" i="4"/>
  <c r="T97" i="4"/>
  <c r="S97" i="4"/>
  <c r="T96" i="4"/>
  <c r="S96" i="4"/>
  <c r="T95" i="4"/>
  <c r="S95" i="4"/>
  <c r="T94" i="4"/>
  <c r="S94" i="4"/>
  <c r="T93" i="4"/>
  <c r="S93" i="4"/>
  <c r="T92" i="4"/>
  <c r="S92" i="4"/>
  <c r="T91" i="4"/>
  <c r="S91" i="4"/>
  <c r="T90" i="4"/>
  <c r="S90" i="4"/>
  <c r="T89" i="4"/>
  <c r="S89" i="4"/>
  <c r="T88" i="4"/>
  <c r="S88" i="4"/>
  <c r="T87" i="4"/>
  <c r="S87" i="4"/>
  <c r="T86" i="4"/>
  <c r="S86" i="4"/>
  <c r="T85" i="4"/>
  <c r="S85" i="4"/>
  <c r="T84" i="4"/>
  <c r="S84" i="4"/>
  <c r="T83" i="4"/>
  <c r="S83" i="4"/>
  <c r="L100" i="4"/>
  <c r="K100" i="4"/>
  <c r="L99" i="4"/>
  <c r="K99" i="4"/>
  <c r="L98" i="4"/>
  <c r="K98" i="4"/>
  <c r="L97" i="4"/>
  <c r="K97" i="4"/>
  <c r="L96" i="4"/>
  <c r="K96" i="4"/>
  <c r="L95" i="4"/>
  <c r="K95" i="4"/>
  <c r="L94" i="4"/>
  <c r="K94" i="4"/>
  <c r="L93" i="4"/>
  <c r="K93" i="4"/>
  <c r="L92" i="4"/>
  <c r="K92" i="4"/>
  <c r="L91" i="4"/>
  <c r="K91" i="4"/>
  <c r="L90" i="4"/>
  <c r="K90" i="4"/>
  <c r="L89" i="4"/>
  <c r="K89" i="4"/>
  <c r="L88" i="4"/>
  <c r="K88" i="4"/>
  <c r="L87" i="4"/>
  <c r="K87" i="4"/>
  <c r="L86" i="4"/>
  <c r="K86" i="4"/>
  <c r="L85" i="4"/>
  <c r="K85" i="4"/>
  <c r="L84" i="4"/>
  <c r="K84" i="4"/>
  <c r="L83" i="4"/>
  <c r="K83" i="4"/>
  <c r="D93" i="4"/>
  <c r="D94" i="4"/>
  <c r="D95" i="4"/>
  <c r="D96" i="4"/>
  <c r="D97" i="4"/>
  <c r="D98" i="4"/>
  <c r="D99" i="4"/>
  <c r="D100" i="4"/>
  <c r="D92" i="4"/>
  <c r="C93" i="4"/>
  <c r="C94" i="4"/>
  <c r="C95" i="4"/>
  <c r="C96" i="4"/>
  <c r="C97" i="4"/>
  <c r="C98" i="4"/>
  <c r="C99" i="4"/>
  <c r="C100" i="4"/>
  <c r="C92" i="4"/>
  <c r="C84" i="4"/>
  <c r="D84" i="4"/>
  <c r="C85" i="4"/>
  <c r="D85" i="4"/>
  <c r="C86" i="4"/>
  <c r="D86" i="4"/>
  <c r="C87" i="4"/>
  <c r="D87" i="4"/>
  <c r="C88" i="4"/>
  <c r="D88" i="4"/>
  <c r="C89" i="4"/>
  <c r="D89" i="4"/>
  <c r="C90" i="4"/>
  <c r="D90" i="4"/>
  <c r="C91" i="4"/>
  <c r="D91" i="4"/>
  <c r="D83" i="4"/>
  <c r="C83" i="4"/>
  <c r="AR78" i="3"/>
  <c r="AQ78" i="3"/>
  <c r="AR77" i="3"/>
  <c r="AQ77" i="3"/>
  <c r="AR76" i="3"/>
  <c r="AQ76" i="3"/>
  <c r="AR75" i="3"/>
  <c r="AQ75" i="3"/>
  <c r="AR74" i="3"/>
  <c r="AQ74" i="3"/>
  <c r="AR73" i="3"/>
  <c r="AQ73" i="3"/>
  <c r="AJ78" i="3"/>
  <c r="AI78" i="3"/>
  <c r="AJ77" i="3"/>
  <c r="AI77" i="3"/>
  <c r="AJ76" i="3"/>
  <c r="AI76" i="3"/>
  <c r="AJ75" i="3"/>
  <c r="AI75" i="3"/>
  <c r="AJ74" i="3"/>
  <c r="AI74" i="3"/>
  <c r="AJ73" i="3"/>
  <c r="AI73" i="3"/>
  <c r="AB78" i="3"/>
  <c r="AA78" i="3"/>
  <c r="AB77" i="3"/>
  <c r="AA77" i="3"/>
  <c r="AB76" i="3"/>
  <c r="AA76" i="3"/>
  <c r="AB75" i="3"/>
  <c r="AA75" i="3"/>
  <c r="AB74" i="3"/>
  <c r="AA74" i="3"/>
  <c r="AB73" i="3"/>
  <c r="AA73" i="3"/>
  <c r="T78" i="3"/>
  <c r="S78" i="3"/>
  <c r="T77" i="3"/>
  <c r="S77" i="3"/>
  <c r="T76" i="3"/>
  <c r="S76" i="3"/>
  <c r="T75" i="3"/>
  <c r="S75" i="3"/>
  <c r="T74" i="3"/>
  <c r="S74" i="3"/>
  <c r="T73" i="3"/>
  <c r="S73" i="3"/>
  <c r="L78" i="3"/>
  <c r="K78" i="3"/>
  <c r="L77" i="3"/>
  <c r="K77" i="3"/>
  <c r="L76" i="3"/>
  <c r="K76" i="3"/>
  <c r="L75" i="3"/>
  <c r="K75" i="3"/>
  <c r="L74" i="3"/>
  <c r="K74" i="3"/>
  <c r="L73" i="3"/>
  <c r="K73" i="3"/>
  <c r="D77" i="3"/>
  <c r="D78" i="3"/>
  <c r="D76" i="3"/>
  <c r="C77" i="3"/>
  <c r="C78" i="3"/>
  <c r="C76" i="3"/>
  <c r="D74" i="3"/>
  <c r="D75" i="3"/>
  <c r="D73" i="3"/>
  <c r="C74" i="3"/>
  <c r="C75" i="3"/>
  <c r="C73" i="3"/>
  <c r="K64" i="4" l="1"/>
  <c r="K65" i="4"/>
  <c r="K66" i="4"/>
  <c r="K63" i="4"/>
  <c r="K60" i="4"/>
  <c r="K61" i="4"/>
  <c r="K62" i="4"/>
  <c r="K59" i="4"/>
  <c r="K56" i="4"/>
  <c r="K57" i="4"/>
  <c r="K58" i="4"/>
  <c r="K55" i="4"/>
  <c r="K52" i="4"/>
  <c r="K53" i="4"/>
  <c r="K54" i="4"/>
  <c r="K51" i="4"/>
  <c r="K48" i="4"/>
  <c r="K49" i="4"/>
  <c r="K50" i="4"/>
  <c r="K47" i="4"/>
  <c r="M66" i="4"/>
  <c r="M65" i="4"/>
  <c r="N65" i="4" s="1"/>
  <c r="M64" i="4"/>
  <c r="M63" i="4"/>
  <c r="M51" i="4"/>
  <c r="M59" i="4" s="1"/>
  <c r="M50" i="4"/>
  <c r="M58" i="4" s="1"/>
  <c r="M49" i="4"/>
  <c r="M57" i="4" s="1"/>
  <c r="M48" i="4"/>
  <c r="M61" i="4" s="1"/>
  <c r="M47" i="4"/>
  <c r="M60" i="4" s="1"/>
  <c r="N60" i="4" s="1"/>
  <c r="C64" i="4"/>
  <c r="C65" i="4"/>
  <c r="C66" i="4"/>
  <c r="C63" i="4"/>
  <c r="C60" i="4"/>
  <c r="C61" i="4"/>
  <c r="C62" i="4"/>
  <c r="C59" i="4"/>
  <c r="C56" i="4"/>
  <c r="C57" i="4"/>
  <c r="C58" i="4"/>
  <c r="C55" i="4"/>
  <c r="C52" i="4"/>
  <c r="C53" i="4"/>
  <c r="C54" i="4"/>
  <c r="C51" i="4"/>
  <c r="C48" i="4"/>
  <c r="C49" i="4"/>
  <c r="C50" i="4"/>
  <c r="C47" i="4"/>
  <c r="E66" i="4"/>
  <c r="E65" i="4"/>
  <c r="F65" i="4" s="1"/>
  <c r="E64" i="4"/>
  <c r="F64" i="4" s="1"/>
  <c r="E63" i="4"/>
  <c r="F63" i="4" s="1"/>
  <c r="E51" i="4"/>
  <c r="E59" i="4" s="1"/>
  <c r="E50" i="4"/>
  <c r="F49" i="4"/>
  <c r="E49" i="4"/>
  <c r="E57" i="4" s="1"/>
  <c r="E48" i="4"/>
  <c r="E61" i="4" s="1"/>
  <c r="E47" i="4"/>
  <c r="E60" i="4" s="1"/>
  <c r="AQ42" i="3"/>
  <c r="AS61" i="3"/>
  <c r="AQ43" i="3"/>
  <c r="AQ44" i="3"/>
  <c r="AQ45" i="3"/>
  <c r="AT45" i="3" s="1"/>
  <c r="AS59" i="3"/>
  <c r="AS60" i="3"/>
  <c r="AS58" i="3"/>
  <c r="AS46" i="3"/>
  <c r="AS54" i="3" s="1"/>
  <c r="AQ59" i="3"/>
  <c r="AQ60" i="3"/>
  <c r="AQ61" i="3"/>
  <c r="AQ58" i="3"/>
  <c r="AT58" i="3" s="1"/>
  <c r="AQ55" i="3"/>
  <c r="AQ56" i="3"/>
  <c r="AQ57" i="3"/>
  <c r="AQ54" i="3"/>
  <c r="AQ51" i="3"/>
  <c r="AQ52" i="3"/>
  <c r="AQ53" i="3"/>
  <c r="AQ50" i="3"/>
  <c r="AQ47" i="3"/>
  <c r="AQ48" i="3"/>
  <c r="AQ49" i="3"/>
  <c r="AQ46" i="3"/>
  <c r="AT46" i="3" s="1"/>
  <c r="AS43" i="3"/>
  <c r="AS56" i="3" s="1"/>
  <c r="AS44" i="3"/>
  <c r="AS48" i="3" s="1"/>
  <c r="AS45" i="3"/>
  <c r="AS57" i="3" s="1"/>
  <c r="AT57" i="3" s="1"/>
  <c r="AS42" i="3"/>
  <c r="AS55" i="3" s="1"/>
  <c r="L41" i="4"/>
  <c r="N38" i="4"/>
  <c r="M38" i="4"/>
  <c r="L40" i="4" s="1"/>
  <c r="D41" i="4"/>
  <c r="F38" i="4"/>
  <c r="E38" i="4"/>
  <c r="D40" i="4" s="1"/>
  <c r="AR36" i="3"/>
  <c r="AT33" i="3"/>
  <c r="AS33" i="3"/>
  <c r="AR35" i="3" s="1"/>
  <c r="E123" i="1"/>
  <c r="E124" i="1" s="1"/>
  <c r="F123" i="1"/>
  <c r="F124" i="1" s="1"/>
  <c r="G123" i="1"/>
  <c r="G124" i="1" s="1"/>
  <c r="H123" i="1"/>
  <c r="H124" i="1" s="1"/>
  <c r="I123" i="1"/>
  <c r="I124" i="1" s="1"/>
  <c r="AT61" i="3" l="1"/>
  <c r="AT56" i="3"/>
  <c r="F51" i="4"/>
  <c r="L42" i="4"/>
  <c r="L43" i="4" s="1"/>
  <c r="O47" i="4" s="1"/>
  <c r="O48" i="4" s="1"/>
  <c r="O49" i="4" s="1"/>
  <c r="O50" i="4" s="1"/>
  <c r="O51" i="4" s="1"/>
  <c r="O52" i="4" s="1"/>
  <c r="O53" i="4" s="1"/>
  <c r="O54" i="4" s="1"/>
  <c r="O55" i="4" s="1"/>
  <c r="O56" i="4" s="1"/>
  <c r="O57" i="4" s="1"/>
  <c r="O58" i="4" s="1"/>
  <c r="O59" i="4" s="1"/>
  <c r="O60" i="4" s="1"/>
  <c r="O61" i="4" s="1"/>
  <c r="O62" i="4" s="1"/>
  <c r="O63" i="4" s="1"/>
  <c r="O64" i="4" s="1"/>
  <c r="O65" i="4" s="1"/>
  <c r="O66" i="4" s="1"/>
  <c r="N61" i="4"/>
  <c r="N57" i="4"/>
  <c r="N64" i="4"/>
  <c r="N47" i="4"/>
  <c r="N51" i="4"/>
  <c r="D42" i="4"/>
  <c r="D43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N63" i="4"/>
  <c r="AS51" i="3"/>
  <c r="AT51" i="3" s="1"/>
  <c r="AT59" i="3"/>
  <c r="AT55" i="3"/>
  <c r="AT54" i="3"/>
  <c r="F50" i="4"/>
  <c r="AS47" i="3"/>
  <c r="AT43" i="3"/>
  <c r="AT60" i="3"/>
  <c r="F57" i="4"/>
  <c r="N48" i="4"/>
  <c r="AT44" i="3"/>
  <c r="AS49" i="3"/>
  <c r="AT49" i="3" s="1"/>
  <c r="AS52" i="3"/>
  <c r="AT52" i="3" s="1"/>
  <c r="AT47" i="3"/>
  <c r="AS53" i="3"/>
  <c r="AT53" i="3" s="1"/>
  <c r="AT42" i="3"/>
  <c r="AS50" i="3"/>
  <c r="AT50" i="3" s="1"/>
  <c r="F47" i="4"/>
  <c r="F66" i="4"/>
  <c r="N49" i="4"/>
  <c r="N50" i="4"/>
  <c r="N66" i="4"/>
  <c r="F48" i="4"/>
  <c r="N58" i="4"/>
  <c r="N59" i="4"/>
  <c r="M62" i="4"/>
  <c r="N62" i="4" s="1"/>
  <c r="M55" i="4"/>
  <c r="N55" i="4" s="1"/>
  <c r="M52" i="4"/>
  <c r="N52" i="4" s="1"/>
  <c r="M56" i="4"/>
  <c r="N56" i="4" s="1"/>
  <c r="M54" i="4"/>
  <c r="N54" i="4" s="1"/>
  <c r="M53" i="4"/>
  <c r="N53" i="4" s="1"/>
  <c r="F61" i="4"/>
  <c r="F60" i="4"/>
  <c r="F59" i="4"/>
  <c r="E58" i="4"/>
  <c r="F58" i="4" s="1"/>
  <c r="E62" i="4"/>
  <c r="F62" i="4" s="1"/>
  <c r="E52" i="4"/>
  <c r="F52" i="4" s="1"/>
  <c r="E56" i="4"/>
  <c r="F56" i="4" s="1"/>
  <c r="E54" i="4"/>
  <c r="F54" i="4" s="1"/>
  <c r="E55" i="4"/>
  <c r="F55" i="4" s="1"/>
  <c r="E53" i="4"/>
  <c r="F53" i="4" s="1"/>
  <c r="AT48" i="3"/>
  <c r="AR37" i="3"/>
  <c r="AR38" i="3" s="1"/>
  <c r="AU42" i="3" s="1"/>
  <c r="AU43" i="3" s="1"/>
  <c r="D82" i="5"/>
  <c r="E82" i="5"/>
  <c r="E85" i="5" s="1"/>
  <c r="F82" i="5"/>
  <c r="G82" i="5"/>
  <c r="G83" i="5" s="1"/>
  <c r="H82" i="5"/>
  <c r="H85" i="5" s="1"/>
  <c r="F83" i="5"/>
  <c r="E84" i="5"/>
  <c r="E87" i="5" s="1"/>
  <c r="F84" i="5"/>
  <c r="F87" i="5" s="1"/>
  <c r="G84" i="5"/>
  <c r="G87" i="5" s="1"/>
  <c r="H84" i="5"/>
  <c r="H87" i="5" s="1"/>
  <c r="Z23" i="5"/>
  <c r="Z22" i="5"/>
  <c r="Z21" i="5"/>
  <c r="Z20" i="5"/>
  <c r="Z19" i="5"/>
  <c r="Z18" i="5"/>
  <c r="Z17" i="5"/>
  <c r="Z16" i="5"/>
  <c r="Z15" i="5"/>
  <c r="Z14" i="5"/>
  <c r="Z13" i="5"/>
  <c r="Z12" i="5"/>
  <c r="Z11" i="5"/>
  <c r="Z10" i="5"/>
  <c r="Z9" i="5"/>
  <c r="R9" i="5"/>
  <c r="Z8" i="5"/>
  <c r="Z7" i="5"/>
  <c r="Z6" i="5"/>
  <c r="T6" i="5"/>
  <c r="S6" i="5"/>
  <c r="Z5" i="5"/>
  <c r="Z4" i="5"/>
  <c r="E86" i="5" l="1"/>
  <c r="F85" i="5"/>
  <c r="F98" i="5" s="1"/>
  <c r="F86" i="5"/>
  <c r="D85" i="5"/>
  <c r="E98" i="5" s="1"/>
  <c r="H83" i="5"/>
  <c r="H66" i="4"/>
  <c r="H86" i="5"/>
  <c r="D83" i="5"/>
  <c r="P52" i="4"/>
  <c r="P66" i="4"/>
  <c r="H50" i="4"/>
  <c r="P53" i="4"/>
  <c r="P48" i="4"/>
  <c r="P49" i="4"/>
  <c r="P51" i="4"/>
  <c r="H56" i="4"/>
  <c r="H57" i="4"/>
  <c r="P54" i="4"/>
  <c r="P65" i="4"/>
  <c r="H61" i="4"/>
  <c r="P50" i="4"/>
  <c r="H53" i="4"/>
  <c r="H52" i="4"/>
  <c r="P56" i="4"/>
  <c r="P55" i="4"/>
  <c r="P58" i="4"/>
  <c r="H47" i="4"/>
  <c r="AU44" i="3"/>
  <c r="AV43" i="3"/>
  <c r="AV42" i="3"/>
  <c r="H63" i="4"/>
  <c r="H65" i="4"/>
  <c r="H55" i="4"/>
  <c r="H62" i="4"/>
  <c r="H59" i="4"/>
  <c r="H64" i="4"/>
  <c r="P62" i="4"/>
  <c r="P64" i="4"/>
  <c r="P57" i="4"/>
  <c r="H48" i="4"/>
  <c r="P61" i="4"/>
  <c r="P47" i="4"/>
  <c r="H54" i="4"/>
  <c r="H58" i="4"/>
  <c r="H49" i="4"/>
  <c r="H51" i="4"/>
  <c r="H60" i="4"/>
  <c r="P59" i="4"/>
  <c r="P60" i="4"/>
  <c r="P63" i="4"/>
  <c r="G86" i="5"/>
  <c r="G97" i="5" s="1"/>
  <c r="E83" i="5"/>
  <c r="G85" i="5"/>
  <c r="G98" i="5" s="1"/>
  <c r="R10" i="5"/>
  <c r="R11" i="5" s="1"/>
  <c r="AA4" i="5" s="1"/>
  <c r="E97" i="5" l="1"/>
  <c r="H97" i="5"/>
  <c r="H98" i="5"/>
  <c r="F97" i="5"/>
  <c r="AU45" i="3"/>
  <c r="AV44" i="3"/>
  <c r="AA5" i="5"/>
  <c r="AB4" i="5"/>
  <c r="AU46" i="3" l="1"/>
  <c r="AV45" i="3"/>
  <c r="AA6" i="5"/>
  <c r="AB5" i="5"/>
  <c r="AU47" i="3" l="1"/>
  <c r="AV46" i="3"/>
  <c r="AA7" i="5"/>
  <c r="AB6" i="5"/>
  <c r="AV47" i="3" l="1"/>
  <c r="AU48" i="3"/>
  <c r="AA8" i="5"/>
  <c r="AB7" i="5"/>
  <c r="AU49" i="3" l="1"/>
  <c r="AV48" i="3"/>
  <c r="AA9" i="5"/>
  <c r="AB8" i="5"/>
  <c r="AU50" i="3" l="1"/>
  <c r="AV49" i="3"/>
  <c r="AA10" i="5"/>
  <c r="AB9" i="5"/>
  <c r="AV50" i="3" l="1"/>
  <c r="AU51" i="3"/>
  <c r="AA11" i="5"/>
  <c r="AB10" i="5"/>
  <c r="AV51" i="3" l="1"/>
  <c r="AU52" i="3"/>
  <c r="AA12" i="5"/>
  <c r="AB11" i="5"/>
  <c r="AU53" i="3" l="1"/>
  <c r="AV52" i="3"/>
  <c r="AA13" i="5"/>
  <c r="AB12" i="5"/>
  <c r="AV53" i="3" l="1"/>
  <c r="AU54" i="3"/>
  <c r="AA14" i="5"/>
  <c r="AB13" i="5"/>
  <c r="AV54" i="3" l="1"/>
  <c r="AU55" i="3"/>
  <c r="AA15" i="5"/>
  <c r="AB14" i="5"/>
  <c r="AV55" i="3" l="1"/>
  <c r="AU56" i="3"/>
  <c r="AA16" i="5"/>
  <c r="AB15" i="5"/>
  <c r="AU57" i="3" l="1"/>
  <c r="AV56" i="3"/>
  <c r="AA17" i="5"/>
  <c r="AB16" i="5"/>
  <c r="AU58" i="3" l="1"/>
  <c r="AV57" i="3"/>
  <c r="AA18" i="5"/>
  <c r="AB17" i="5"/>
  <c r="AU59" i="3" l="1"/>
  <c r="AV58" i="3"/>
  <c r="AA19" i="5"/>
  <c r="AB18" i="5"/>
  <c r="AV59" i="3" l="1"/>
  <c r="AU60" i="3"/>
  <c r="AA20" i="5"/>
  <c r="AB19" i="5"/>
  <c r="AU61" i="3" l="1"/>
  <c r="AV61" i="3" s="1"/>
  <c r="AV60" i="3"/>
  <c r="AA21" i="5"/>
  <c r="AB20" i="5"/>
  <c r="AA22" i="5" l="1"/>
  <c r="AB21" i="5"/>
  <c r="AA23" i="5" l="1"/>
  <c r="AB23" i="5" s="1"/>
  <c r="AB22" i="5"/>
  <c r="F123" i="2" l="1"/>
  <c r="F124" i="2" s="1"/>
  <c r="F125" i="2" s="1"/>
  <c r="G123" i="2"/>
  <c r="G124" i="2" s="1"/>
  <c r="G125" i="2" s="1"/>
  <c r="H123" i="2"/>
  <c r="H124" i="2" s="1"/>
  <c r="H125" i="2" s="1"/>
  <c r="I123" i="2"/>
  <c r="I124" i="2" s="1"/>
  <c r="I125" i="2" s="1"/>
  <c r="E123" i="2"/>
  <c r="E124" i="2" s="1"/>
  <c r="E125" i="2" s="1"/>
  <c r="H122" i="1" l="1"/>
  <c r="F122" i="1"/>
  <c r="G122" i="1"/>
  <c r="I122" i="1"/>
  <c r="E122" i="1"/>
</calcChain>
</file>

<file path=xl/sharedStrings.xml><?xml version="1.0" encoding="utf-8"?>
<sst xmlns="http://schemas.openxmlformats.org/spreadsheetml/2006/main" count="1604" uniqueCount="201">
  <si>
    <t>Bulan</t>
  </si>
  <si>
    <t>Tanggal</t>
  </si>
  <si>
    <t>MEI</t>
  </si>
  <si>
    <t>Juni</t>
  </si>
  <si>
    <t>Juli</t>
  </si>
  <si>
    <t>AGUSTUS</t>
  </si>
  <si>
    <t>SEPTEMBER</t>
  </si>
  <si>
    <t>NO (HST)</t>
  </si>
  <si>
    <t>KonCon (liter)</t>
  </si>
  <si>
    <t>PEMBERIAN IRIGASI</t>
  </si>
  <si>
    <t>Total Pemberian Irigasi =</t>
  </si>
  <si>
    <t>PEMBERIAN IRIGASI Kumulatif</t>
  </si>
  <si>
    <t>Kon 20% (liter)</t>
  </si>
  <si>
    <t>Kon 40% (liter)</t>
  </si>
  <si>
    <t>SRI 20% (liter)</t>
  </si>
  <si>
    <t>SRI 40% (liter)</t>
  </si>
  <si>
    <t>KonCon (mm)</t>
  </si>
  <si>
    <t>Kon 20% (mm)</t>
  </si>
  <si>
    <t>Kon 40% (mm)</t>
  </si>
  <si>
    <t>SRI 20% (mm)</t>
  </si>
  <si>
    <t>SRI 40% (mm)</t>
  </si>
  <si>
    <t>EVAPOTRANSPIRASI</t>
  </si>
  <si>
    <t>Mei</t>
  </si>
  <si>
    <t>Tgl 15 Juni</t>
  </si>
  <si>
    <t>No sample</t>
  </si>
  <si>
    <t>Kon Con</t>
  </si>
  <si>
    <t>kon 20%</t>
  </si>
  <si>
    <t>Kon 40%</t>
  </si>
  <si>
    <t>SRI 20%</t>
  </si>
  <si>
    <t>SRI 40%</t>
  </si>
  <si>
    <t>tgl 29 Juni</t>
  </si>
  <si>
    <t>tgl  16 Juli</t>
  </si>
  <si>
    <t>tgl  1 Agustus</t>
  </si>
  <si>
    <t>tgl 19 Agustus</t>
  </si>
  <si>
    <t>tgl 30 Mei</t>
  </si>
  <si>
    <t>tgl 16 Mei</t>
  </si>
  <si>
    <t>13-16</t>
  </si>
  <si>
    <t>NO GRID</t>
  </si>
  <si>
    <t>Kon Con (gram)</t>
  </si>
  <si>
    <t>Kon 20% (gram)</t>
  </si>
  <si>
    <t>Kon 40% (gram)</t>
  </si>
  <si>
    <t>SRI 20% (gram)</t>
  </si>
  <si>
    <t>SRI 40% (gram)</t>
  </si>
  <si>
    <t>JUMLAH Anakan Produktif</t>
  </si>
  <si>
    <t xml:space="preserve">BERAT TANAMAN </t>
  </si>
  <si>
    <t>BERAT GABAH BRUTO</t>
  </si>
  <si>
    <t>BERAT GABAH NETTO BASAH</t>
  </si>
  <si>
    <t>BERAT GABAH NETTO Kering</t>
  </si>
  <si>
    <t xml:space="preserve">TOTAL </t>
  </si>
  <si>
    <t>Rata-Rata</t>
  </si>
  <si>
    <t>STANDAR DEVISIASI</t>
  </si>
  <si>
    <t>Produktivitas Hasil Panen Terhadap Irigasi (g/l)</t>
  </si>
  <si>
    <t>Produktivitas lahan ton/ha</t>
  </si>
  <si>
    <t>Standar Eror</t>
  </si>
  <si>
    <t>evapotranspirasi(mm)</t>
  </si>
  <si>
    <t>SUMMARY</t>
  </si>
  <si>
    <t>Total</t>
  </si>
  <si>
    <t>Count</t>
  </si>
  <si>
    <t>Sum</t>
  </si>
  <si>
    <t>Average</t>
  </si>
  <si>
    <t>Variance</t>
  </si>
  <si>
    <t>ANOVA</t>
  </si>
  <si>
    <t>Source of Variation</t>
  </si>
  <si>
    <t>SS</t>
  </si>
  <si>
    <t>df</t>
  </si>
  <si>
    <t>MS</t>
  </si>
  <si>
    <t>F</t>
  </si>
  <si>
    <t>P-value</t>
  </si>
  <si>
    <t>F crit</t>
  </si>
  <si>
    <t>irigasi Total (l)</t>
  </si>
  <si>
    <t>Evapotranspirasi Kumulatif</t>
  </si>
  <si>
    <t xml:space="preserve">Kon Con </t>
  </si>
  <si>
    <t xml:space="preserve">Kon 20% </t>
  </si>
  <si>
    <t xml:space="preserve">Kon 40% </t>
  </si>
  <si>
    <t xml:space="preserve">SRI 20% </t>
  </si>
  <si>
    <t xml:space="preserve">SRI 40% </t>
  </si>
  <si>
    <t>Anova: Single Factor</t>
  </si>
  <si>
    <t>PERLAKUAN</t>
  </si>
  <si>
    <t>X1</t>
  </si>
  <si>
    <t>VS PERLAKUAN</t>
  </si>
  <si>
    <t>X2</t>
  </si>
  <si>
    <t>|X1-X2|</t>
  </si>
  <si>
    <t>LSD</t>
  </si>
  <si>
    <t>|X1-X2|&lt;LSD</t>
  </si>
  <si>
    <t>Alfa</t>
  </si>
  <si>
    <t>dfW</t>
  </si>
  <si>
    <t>MSW</t>
  </si>
  <si>
    <t>Groups</t>
  </si>
  <si>
    <t>t=</t>
  </si>
  <si>
    <t>x=</t>
  </si>
  <si>
    <t>1/N1+1/N2=</t>
  </si>
  <si>
    <t>(MSW*x)^0.5</t>
  </si>
  <si>
    <t>LSD=</t>
  </si>
  <si>
    <t>Between Groups</t>
  </si>
  <si>
    <t>Within Groups</t>
  </si>
  <si>
    <t>Kon 20%</t>
  </si>
  <si>
    <t>7juni</t>
  </si>
  <si>
    <t>24 juni</t>
  </si>
  <si>
    <t>Jumlah anakan 22 HST</t>
  </si>
  <si>
    <t>Jumlah anakan 39 HST</t>
  </si>
  <si>
    <t>8juli</t>
  </si>
  <si>
    <t>Jumlah 53 HST</t>
  </si>
  <si>
    <t>22juli</t>
  </si>
  <si>
    <t>Jumlah anakan  67 HST</t>
  </si>
  <si>
    <t>Standart Error</t>
  </si>
  <si>
    <t>Standart deviasi</t>
  </si>
  <si>
    <t>Two Way anova</t>
  </si>
  <si>
    <t>SRI</t>
  </si>
  <si>
    <t>Kon</t>
  </si>
  <si>
    <t>Anova: Two-Factor With Replication</t>
  </si>
  <si>
    <t>Sample</t>
  </si>
  <si>
    <t>Columns</t>
  </si>
  <si>
    <t>Interaction</t>
  </si>
  <si>
    <t>Within</t>
  </si>
  <si>
    <t>Two way Anova</t>
  </si>
  <si>
    <t>Two Way Anova</t>
  </si>
  <si>
    <t>HST 14</t>
  </si>
  <si>
    <t>HST28</t>
  </si>
  <si>
    <t>HST42</t>
  </si>
  <si>
    <t>HST56</t>
  </si>
  <si>
    <t>HST70</t>
  </si>
  <si>
    <t>HST84</t>
  </si>
  <si>
    <t>0 HST</t>
  </si>
  <si>
    <t>Perlakuan</t>
  </si>
  <si>
    <t>14 SHT</t>
  </si>
  <si>
    <t>28 HST</t>
  </si>
  <si>
    <t>42 HST</t>
  </si>
  <si>
    <t>56 HST</t>
  </si>
  <si>
    <t>70 HST</t>
  </si>
  <si>
    <t>84 HST</t>
  </si>
  <si>
    <t>KONCON</t>
  </si>
  <si>
    <t>KON20%</t>
  </si>
  <si>
    <t>KON40%</t>
  </si>
  <si>
    <t>SRI20%</t>
  </si>
  <si>
    <t>SRI40%</t>
  </si>
  <si>
    <t>Tinggi Tanaman Padi (cm)</t>
  </si>
  <si>
    <t xml:space="preserve">Metode </t>
  </si>
  <si>
    <t>No Sample</t>
  </si>
  <si>
    <t>22 HST</t>
  </si>
  <si>
    <t>36 HST</t>
  </si>
  <si>
    <t>50 HST</t>
  </si>
  <si>
    <t>64 HST</t>
  </si>
  <si>
    <t>Jumlah Anakan Padi</t>
  </si>
  <si>
    <t>SAMPEL</t>
  </si>
  <si>
    <t>KON CON</t>
  </si>
  <si>
    <t>KON 20%</t>
  </si>
  <si>
    <t>KON 40%</t>
  </si>
  <si>
    <t>Rerata evapotranspirasi tanaman padi mm/hari</t>
  </si>
  <si>
    <t>Vegetatif</t>
  </si>
  <si>
    <t>Generatif</t>
  </si>
  <si>
    <t>Pematangan</t>
  </si>
  <si>
    <t>biaya usaha tani menyedot air untuk irigasi dengan setiap perlakuan</t>
  </si>
  <si>
    <t>Kon 20</t>
  </si>
  <si>
    <t>Kon 40</t>
  </si>
  <si>
    <t>SRI 20</t>
  </si>
  <si>
    <t>SRI 40</t>
  </si>
  <si>
    <t>irigasi (l/ha)</t>
  </si>
  <si>
    <t>kemampuan pompa 120000/jam dengan konsumsi bahan bakar 1 liter/jam</t>
  </si>
  <si>
    <t>biaya</t>
  </si>
  <si>
    <t>produksi</t>
  </si>
  <si>
    <t>pendapatan</t>
  </si>
  <si>
    <t>67 HST</t>
  </si>
  <si>
    <t>Tekstur</t>
  </si>
  <si>
    <t>No</t>
  </si>
  <si>
    <t>Parameter Uji</t>
  </si>
  <si>
    <t>Tekstur*</t>
  </si>
  <si>
    <t>Pasir</t>
  </si>
  <si>
    <t>Debu</t>
  </si>
  <si>
    <t>Liat</t>
  </si>
  <si>
    <t>C-organik*</t>
  </si>
  <si>
    <t>Satuan</t>
  </si>
  <si>
    <t>%</t>
  </si>
  <si>
    <t>Tanah</t>
  </si>
  <si>
    <t>TH. 19. 1150</t>
  </si>
  <si>
    <t>Metode</t>
  </si>
  <si>
    <t>Hydrometer</t>
  </si>
  <si>
    <t>Walkly &amp; Black IK. 5.4.d</t>
  </si>
  <si>
    <t>hasil analisis tanah</t>
  </si>
  <si>
    <t>Urut</t>
  </si>
  <si>
    <t>Sampel</t>
  </si>
  <si>
    <t>Ruang pori total (%)</t>
  </si>
  <si>
    <t>pF 1</t>
  </si>
  <si>
    <t>pF 2</t>
  </si>
  <si>
    <t>pF 2,54</t>
  </si>
  <si>
    <t>pF 4,2</t>
  </si>
  <si>
    <t>cepat</t>
  </si>
  <si>
    <t>lambat</t>
  </si>
  <si>
    <t>Pori drainase (%)</t>
  </si>
  <si>
    <t>Kadar air (% volume)</t>
  </si>
  <si>
    <t>Permeabilitas (cm/jam)</t>
  </si>
  <si>
    <t>Pori air tersedia (%)</t>
  </si>
  <si>
    <t>]</t>
  </si>
  <si>
    <t>Gabah Bruto</t>
  </si>
  <si>
    <t>Gabah Basah</t>
  </si>
  <si>
    <t>Gabah Kering</t>
  </si>
  <si>
    <t>KonCon (cm)</t>
  </si>
  <si>
    <t>Kon 20% (cm)</t>
  </si>
  <si>
    <t>Kon 40% (cm)</t>
  </si>
  <si>
    <t>SRI 20% (cm)</t>
  </si>
  <si>
    <t>SRI 40% (cm)</t>
  </si>
  <si>
    <t>KonCon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</si>
</sst>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0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  <xf numFmtId="2" fontId="0" fillId="0" borderId="1" xfId="0" applyNumberFormat="1" applyBorder="1"/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/>
    <xf numFmtId="0" fontId="0" fillId="0" borderId="1" xfId="0" applyBorder="1" applyAlignment="1">
      <alignment horizontal="center"/>
    </xf>
    <xf numFmtId="2" fontId="0" fillId="0" borderId="0" xfId="0" applyNumberForma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right" vertical="center"/>
    </xf>
    <xf numFmtId="165" fontId="0" fillId="0" borderId="0" xfId="0" applyNumberFormat="1"/>
    <xf numFmtId="164" fontId="0" fillId="0" borderId="0" xfId="0" applyNumberFormat="1"/>
    <xf numFmtId="0" fontId="0" fillId="5" borderId="1" xfId="0" applyFill="1" applyBorder="1"/>
    <xf numFmtId="2" fontId="0" fillId="5" borderId="1" xfId="0" applyNumberFormat="1" applyFill="1" applyBorder="1" applyAlignment="1">
      <alignment horizontal="center"/>
    </xf>
    <xf numFmtId="2" fontId="0" fillId="5" borderId="1" xfId="0" applyNumberFormat="1" applyFill="1" applyBorder="1"/>
    <xf numFmtId="0" fontId="0" fillId="5" borderId="0" xfId="0" applyFill="1"/>
    <xf numFmtId="0" fontId="0" fillId="0" borderId="0" xfId="0" applyFill="1" applyBorder="1" applyAlignment="1"/>
    <xf numFmtId="0" fontId="3" fillId="0" borderId="0" xfId="0" applyFont="1"/>
    <xf numFmtId="0" fontId="4" fillId="0" borderId="9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10" xfId="0" applyFont="1" applyFill="1" applyBorder="1" applyAlignment="1"/>
    <xf numFmtId="0" fontId="3" fillId="0" borderId="9" xfId="0" applyFont="1" applyFill="1" applyBorder="1" applyAlignment="1">
      <alignment horizontal="center"/>
    </xf>
    <xf numFmtId="2" fontId="3" fillId="0" borderId="0" xfId="0" applyNumberFormat="1" applyFont="1" applyFill="1" applyBorder="1" applyAlignment="1"/>
    <xf numFmtId="2" fontId="3" fillId="0" borderId="10" xfId="0" applyNumberFormat="1" applyFont="1" applyFill="1" applyBorder="1" applyAlignment="1"/>
    <xf numFmtId="0" fontId="3" fillId="5" borderId="0" xfId="0" applyFont="1" applyFill="1"/>
    <xf numFmtId="0" fontId="3" fillId="5" borderId="9" xfId="0" applyFont="1" applyFill="1" applyBorder="1" applyAlignment="1">
      <alignment horizontal="center"/>
    </xf>
    <xf numFmtId="2" fontId="3" fillId="5" borderId="0" xfId="0" applyNumberFormat="1" applyFont="1" applyFill="1"/>
    <xf numFmtId="0" fontId="3" fillId="5" borderId="10" xfId="0" applyFont="1" applyFill="1" applyBorder="1"/>
    <xf numFmtId="2" fontId="3" fillId="5" borderId="10" xfId="0" applyNumberFormat="1" applyFont="1" applyFill="1" applyBorder="1"/>
    <xf numFmtId="0" fontId="3" fillId="0" borderId="1" xfId="0" applyFont="1" applyBorder="1" applyAlignment="1"/>
    <xf numFmtId="0" fontId="3" fillId="0" borderId="1" xfId="0" applyFont="1" applyBorder="1" applyAlignment="1">
      <alignment vertical="center"/>
    </xf>
    <xf numFmtId="0" fontId="3" fillId="8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vertical="center"/>
    </xf>
    <xf numFmtId="0" fontId="3" fillId="0" borderId="1" xfId="0" applyFont="1" applyBorder="1"/>
    <xf numFmtId="0" fontId="3" fillId="9" borderId="1" xfId="0" applyFont="1" applyFill="1" applyBorder="1"/>
    <xf numFmtId="0" fontId="3" fillId="8" borderId="1" xfId="0" applyFont="1" applyFill="1" applyBorder="1"/>
    <xf numFmtId="0" fontId="3" fillId="7" borderId="1" xfId="0" applyFont="1" applyFill="1" applyBorder="1"/>
    <xf numFmtId="0" fontId="3" fillId="4" borderId="0" xfId="0" applyFont="1" applyFill="1"/>
    <xf numFmtId="0" fontId="4" fillId="4" borderId="9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10" xfId="0" applyFont="1" applyFill="1" applyBorder="1" applyAlignment="1"/>
    <xf numFmtId="2" fontId="3" fillId="4" borderId="0" xfId="0" applyNumberFormat="1" applyFont="1" applyFill="1" applyBorder="1" applyAlignment="1"/>
    <xf numFmtId="2" fontId="3" fillId="4" borderId="10" xfId="0" applyNumberFormat="1" applyFont="1" applyFill="1" applyBorder="1" applyAlignment="1"/>
    <xf numFmtId="0" fontId="0" fillId="0" borderId="0" xfId="0" applyBorder="1" applyAlignment="1">
      <alignment horizontal="center"/>
    </xf>
    <xf numFmtId="164" fontId="0" fillId="0" borderId="0" xfId="0" applyNumberFormat="1" applyBorder="1"/>
    <xf numFmtId="164" fontId="0" fillId="5" borderId="1" xfId="0" applyNumberFormat="1" applyFill="1" applyBorder="1"/>
    <xf numFmtId="9" fontId="0" fillId="0" borderId="0" xfId="0" applyNumberFormat="1"/>
    <xf numFmtId="0" fontId="5" fillId="0" borderId="12" xfId="0" applyFont="1" applyFill="1" applyBorder="1" applyAlignment="1">
      <alignment horizontal="right"/>
    </xf>
    <xf numFmtId="0" fontId="0" fillId="0" borderId="10" xfId="0" applyFill="1" applyBorder="1" applyAlignment="1"/>
    <xf numFmtId="0" fontId="6" fillId="0" borderId="9" xfId="0" applyFont="1" applyFill="1" applyBorder="1" applyAlignment="1">
      <alignment horizontal="center"/>
    </xf>
    <xf numFmtId="0" fontId="0" fillId="0" borderId="0" xfId="0" applyAlignment="1">
      <alignment vertical="center"/>
    </xf>
    <xf numFmtId="164" fontId="0" fillId="0" borderId="0" xfId="0" applyNumberFormat="1" applyFill="1" applyBorder="1" applyAlignment="1"/>
    <xf numFmtId="2" fontId="0" fillId="0" borderId="0" xfId="0" applyNumberFormat="1" applyFill="1" applyBorder="1" applyAlignment="1"/>
    <xf numFmtId="2" fontId="0" fillId="0" borderId="10" xfId="0" applyNumberFormat="1" applyFill="1" applyBorder="1" applyAlignment="1"/>
    <xf numFmtId="2" fontId="0" fillId="3" borderId="0" xfId="0" applyNumberFormat="1" applyFill="1" applyBorder="1" applyAlignment="1"/>
    <xf numFmtId="164" fontId="0" fillId="3" borderId="0" xfId="0" applyNumberFormat="1" applyFill="1" applyBorder="1" applyAlignment="1"/>
    <xf numFmtId="0" fontId="0" fillId="3" borderId="0" xfId="0" applyFill="1" applyBorder="1" applyAlignment="1"/>
    <xf numFmtId="0" fontId="0" fillId="10" borderId="1" xfId="0" applyFill="1" applyBorder="1"/>
    <xf numFmtId="2" fontId="0" fillId="10" borderId="1" xfId="0" applyNumberFormat="1" applyFill="1" applyBorder="1" applyAlignment="1">
      <alignment horizontal="center"/>
    </xf>
    <xf numFmtId="2" fontId="0" fillId="10" borderId="1" xfId="0" applyNumberFormat="1" applyFill="1" applyBorder="1"/>
    <xf numFmtId="165" fontId="3" fillId="4" borderId="0" xfId="0" applyNumberFormat="1" applyFont="1" applyFill="1" applyBorder="1" applyAlignment="1"/>
    <xf numFmtId="165" fontId="3" fillId="4" borderId="10" xfId="0" applyNumberFormat="1" applyFont="1" applyFill="1" applyBorder="1" applyAlignment="1"/>
    <xf numFmtId="1" fontId="0" fillId="0" borderId="0" xfId="0" applyNumberFormat="1"/>
    <xf numFmtId="0" fontId="8" fillId="0" borderId="16" xfId="0" applyFont="1" applyBorder="1" applyAlignment="1">
      <alignment horizontal="left" vertical="center"/>
    </xf>
    <xf numFmtId="0" fontId="8" fillId="0" borderId="16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66" fontId="0" fillId="0" borderId="0" xfId="0" applyNumberFormat="1"/>
    <xf numFmtId="0" fontId="0" fillId="5" borderId="1" xfId="0" applyFill="1" applyBorder="1" applyAlignment="1">
      <alignment horizontal="center"/>
    </xf>
    <xf numFmtId="0" fontId="7" fillId="0" borderId="0" xfId="0" applyFont="1" applyBorder="1" applyAlignment="1">
      <alignment vertical="center"/>
    </xf>
    <xf numFmtId="0" fontId="9" fillId="0" borderId="1" xfId="0" applyFont="1" applyBorder="1"/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165" fontId="9" fillId="0" borderId="1" xfId="0" applyNumberFormat="1" applyFont="1" applyBorder="1"/>
    <xf numFmtId="0" fontId="0" fillId="0" borderId="1" xfId="0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/>
    <xf numFmtId="0" fontId="3" fillId="10" borderId="1" xfId="0" applyFont="1" applyFill="1" applyBorder="1" applyAlignment="1">
      <alignment vertical="center"/>
    </xf>
    <xf numFmtId="0" fontId="3" fillId="10" borderId="1" xfId="0" applyFont="1" applyFill="1" applyBorder="1"/>
    <xf numFmtId="2" fontId="0" fillId="0" borderId="1" xfId="0" applyNumberFormat="1" applyBorder="1" applyAlignment="1">
      <alignment horizontal="center" vertical="center"/>
    </xf>
    <xf numFmtId="3" fontId="0" fillId="0" borderId="0" xfId="0" applyNumberFormat="1"/>
    <xf numFmtId="3" fontId="10" fillId="0" borderId="0" xfId="0" applyNumberFormat="1" applyFont="1" applyAlignment="1">
      <alignment horizontal="justify" vertical="center"/>
    </xf>
    <xf numFmtId="0" fontId="6" fillId="0" borderId="0" xfId="0" applyFont="1" applyFill="1" applyBorder="1" applyAlignment="1">
      <alignment horizontal="center"/>
    </xf>
    <xf numFmtId="2" fontId="0" fillId="0" borderId="22" xfId="0" applyNumberFormat="1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9" fontId="0" fillId="0" borderId="4" xfId="0" applyNumberFormat="1" applyBorder="1" applyAlignment="1">
      <alignment horizontal="center" vertical="center" wrapText="1"/>
    </xf>
    <xf numFmtId="9" fontId="0" fillId="0" borderId="5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9" fontId="0" fillId="0" borderId="6" xfId="0" applyNumberFormat="1" applyBorder="1" applyAlignment="1">
      <alignment horizontal="center" vertical="center" wrapText="1"/>
    </xf>
    <xf numFmtId="9" fontId="0" fillId="0" borderId="7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8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847787423065417E-2"/>
          <c:y val="2.5943012331944775E-2"/>
          <c:w val="0.93635070319115887"/>
          <c:h val="0.9032896081800034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'Pemberian Air Irigasi'!$E$11:$E$12</c:f>
              <c:strCache>
                <c:ptCount val="2"/>
                <c:pt idx="0">
                  <c:v>KonCon (liter)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'Pemberian Air Irigasi'!$D$13:$D$121</c:f>
              <c:numCache>
                <c:formatCode>General</c:formatCode>
                <c:ptCount val="10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</c:numCache>
            </c:numRef>
          </c:xVal>
          <c:yVal>
            <c:numRef>
              <c:f>'Pemberian Air Irigasi'!$E$13:$E$121</c:f>
              <c:numCache>
                <c:formatCode>General</c:formatCode>
                <c:ptCount val="1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3.92</c:v>
                </c:pt>
                <c:pt idx="4">
                  <c:v>0.84699999999999998</c:v>
                </c:pt>
                <c:pt idx="5">
                  <c:v>1.06</c:v>
                </c:pt>
                <c:pt idx="6">
                  <c:v>0.97099999999999997</c:v>
                </c:pt>
                <c:pt idx="7">
                  <c:v>1.1830000000000001</c:v>
                </c:pt>
                <c:pt idx="8">
                  <c:v>1.05</c:v>
                </c:pt>
                <c:pt idx="9">
                  <c:v>1.232</c:v>
                </c:pt>
                <c:pt idx="10">
                  <c:v>0</c:v>
                </c:pt>
                <c:pt idx="11">
                  <c:v>0.88</c:v>
                </c:pt>
                <c:pt idx="12">
                  <c:v>0.81</c:v>
                </c:pt>
                <c:pt idx="13">
                  <c:v>1.2</c:v>
                </c:pt>
                <c:pt idx="14">
                  <c:v>0.82299999999999995</c:v>
                </c:pt>
                <c:pt idx="15">
                  <c:v>1.06</c:v>
                </c:pt>
                <c:pt idx="16">
                  <c:v>1.05</c:v>
                </c:pt>
                <c:pt idx="17">
                  <c:v>0.64200000000000002</c:v>
                </c:pt>
                <c:pt idx="18">
                  <c:v>0.79700000000000004</c:v>
                </c:pt>
                <c:pt idx="19">
                  <c:v>5.49</c:v>
                </c:pt>
                <c:pt idx="20">
                  <c:v>0.747</c:v>
                </c:pt>
                <c:pt idx="21">
                  <c:v>0.99</c:v>
                </c:pt>
                <c:pt idx="22">
                  <c:v>0.995</c:v>
                </c:pt>
                <c:pt idx="23">
                  <c:v>1.0149999999999999</c:v>
                </c:pt>
                <c:pt idx="24">
                  <c:v>0.73499999999999999</c:v>
                </c:pt>
                <c:pt idx="25">
                  <c:v>1.0549999999999999</c:v>
                </c:pt>
                <c:pt idx="26">
                  <c:v>1.05</c:v>
                </c:pt>
                <c:pt idx="27">
                  <c:v>1.048</c:v>
                </c:pt>
                <c:pt idx="28">
                  <c:v>1.05</c:v>
                </c:pt>
                <c:pt idx="29">
                  <c:v>1.095</c:v>
                </c:pt>
                <c:pt idx="30">
                  <c:v>1.1200000000000001</c:v>
                </c:pt>
                <c:pt idx="31">
                  <c:v>1.244</c:v>
                </c:pt>
                <c:pt idx="32">
                  <c:v>1.581</c:v>
                </c:pt>
                <c:pt idx="33">
                  <c:v>1.65</c:v>
                </c:pt>
                <c:pt idx="34">
                  <c:v>2.1850000000000001</c:v>
                </c:pt>
                <c:pt idx="35">
                  <c:v>2.39</c:v>
                </c:pt>
                <c:pt idx="36">
                  <c:v>2.3460000000000001</c:v>
                </c:pt>
                <c:pt idx="37">
                  <c:v>1.802</c:v>
                </c:pt>
                <c:pt idx="38">
                  <c:v>2.13</c:v>
                </c:pt>
                <c:pt idx="39">
                  <c:v>1.861</c:v>
                </c:pt>
                <c:pt idx="40">
                  <c:v>2.6259999999999999</c:v>
                </c:pt>
                <c:pt idx="41">
                  <c:v>2.1070000000000002</c:v>
                </c:pt>
                <c:pt idx="42">
                  <c:v>2.0950000000000002</c:v>
                </c:pt>
                <c:pt idx="43">
                  <c:v>2.105</c:v>
                </c:pt>
                <c:pt idx="44">
                  <c:v>2.157</c:v>
                </c:pt>
                <c:pt idx="45">
                  <c:v>3.4369999999999998</c:v>
                </c:pt>
                <c:pt idx="46">
                  <c:v>3.4369999999999998</c:v>
                </c:pt>
                <c:pt idx="47">
                  <c:v>3.1379999999999999</c:v>
                </c:pt>
                <c:pt idx="48">
                  <c:v>2.3519999999999999</c:v>
                </c:pt>
                <c:pt idx="49">
                  <c:v>2.3290000000000002</c:v>
                </c:pt>
                <c:pt idx="50">
                  <c:v>2.3450000000000002</c:v>
                </c:pt>
                <c:pt idx="51">
                  <c:v>2.31</c:v>
                </c:pt>
                <c:pt idx="52">
                  <c:v>2.2650000000000001</c:v>
                </c:pt>
                <c:pt idx="53">
                  <c:v>2.3199999999999998</c:v>
                </c:pt>
                <c:pt idx="54">
                  <c:v>3.98</c:v>
                </c:pt>
                <c:pt idx="55">
                  <c:v>4.54</c:v>
                </c:pt>
                <c:pt idx="56">
                  <c:v>4.34</c:v>
                </c:pt>
                <c:pt idx="57">
                  <c:v>2.3180000000000001</c:v>
                </c:pt>
                <c:pt idx="58">
                  <c:v>3.95</c:v>
                </c:pt>
                <c:pt idx="59">
                  <c:v>4.62</c:v>
                </c:pt>
                <c:pt idx="60">
                  <c:v>4.5979999999999999</c:v>
                </c:pt>
                <c:pt idx="61">
                  <c:v>3.613</c:v>
                </c:pt>
                <c:pt idx="62">
                  <c:v>3.3029999999999999</c:v>
                </c:pt>
                <c:pt idx="63">
                  <c:v>3.3460000000000001</c:v>
                </c:pt>
                <c:pt idx="64">
                  <c:v>3.101</c:v>
                </c:pt>
                <c:pt idx="65">
                  <c:v>2.11</c:v>
                </c:pt>
                <c:pt idx="66">
                  <c:v>2.75</c:v>
                </c:pt>
                <c:pt idx="67">
                  <c:v>4.5199999999999996</c:v>
                </c:pt>
                <c:pt idx="68">
                  <c:v>3.3260000000000001</c:v>
                </c:pt>
                <c:pt idx="69">
                  <c:v>4.4779999999999998</c:v>
                </c:pt>
                <c:pt idx="70">
                  <c:v>4.4779999999999998</c:v>
                </c:pt>
                <c:pt idx="71">
                  <c:v>4.4550000000000001</c:v>
                </c:pt>
                <c:pt idx="72">
                  <c:v>2.4950000000000001</c:v>
                </c:pt>
                <c:pt idx="73">
                  <c:v>3.472</c:v>
                </c:pt>
                <c:pt idx="74">
                  <c:v>3.948</c:v>
                </c:pt>
                <c:pt idx="75">
                  <c:v>3.8849999999999998</c:v>
                </c:pt>
                <c:pt idx="76">
                  <c:v>3.4750000000000001</c:v>
                </c:pt>
                <c:pt idx="77">
                  <c:v>3.4550000000000001</c:v>
                </c:pt>
                <c:pt idx="78">
                  <c:v>4.5199999999999996</c:v>
                </c:pt>
                <c:pt idx="79">
                  <c:v>4.3600000000000003</c:v>
                </c:pt>
                <c:pt idx="80">
                  <c:v>4.12</c:v>
                </c:pt>
                <c:pt idx="81">
                  <c:v>3.4329999999999998</c:v>
                </c:pt>
                <c:pt idx="82">
                  <c:v>3.714</c:v>
                </c:pt>
                <c:pt idx="83">
                  <c:v>3.3250000000000002</c:v>
                </c:pt>
                <c:pt idx="84">
                  <c:v>3.82</c:v>
                </c:pt>
                <c:pt idx="85">
                  <c:v>3.7759999999999998</c:v>
                </c:pt>
                <c:pt idx="86">
                  <c:v>4.6310000000000002</c:v>
                </c:pt>
                <c:pt idx="87">
                  <c:v>0</c:v>
                </c:pt>
                <c:pt idx="88">
                  <c:v>12.673</c:v>
                </c:pt>
                <c:pt idx="89">
                  <c:v>3.7949999999999999</c:v>
                </c:pt>
                <c:pt idx="90">
                  <c:v>3.4279999999999999</c:v>
                </c:pt>
                <c:pt idx="91">
                  <c:v>3.7949999999999999</c:v>
                </c:pt>
                <c:pt idx="92">
                  <c:v>3.746</c:v>
                </c:pt>
                <c:pt idx="93">
                  <c:v>3.2519999999999998</c:v>
                </c:pt>
                <c:pt idx="94">
                  <c:v>4.1070000000000002</c:v>
                </c:pt>
                <c:pt idx="95">
                  <c:v>2.6970000000000001</c:v>
                </c:pt>
                <c:pt idx="96">
                  <c:v>3.68</c:v>
                </c:pt>
                <c:pt idx="97">
                  <c:v>2.8849999999999998</c:v>
                </c:pt>
                <c:pt idx="98">
                  <c:v>2.8250000000000002</c:v>
                </c:pt>
                <c:pt idx="99">
                  <c:v>3.8029999999999999</c:v>
                </c:pt>
                <c:pt idx="100">
                  <c:v>1.671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0577-4751-AF7A-69D0FFDD4F4C}"/>
            </c:ext>
          </c:extLst>
        </c:ser>
        <c:ser>
          <c:idx val="1"/>
          <c:order val="1"/>
          <c:tx>
            <c:strRef>
              <c:f>'Pemberian Air Irigasi'!$F$11:$F$12</c:f>
              <c:strCache>
                <c:ptCount val="2"/>
                <c:pt idx="0">
                  <c:v>Kon 20% (liter)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'Pemberian Air Irigasi'!$D$13:$D$121</c:f>
              <c:numCache>
                <c:formatCode>General</c:formatCode>
                <c:ptCount val="10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</c:numCache>
            </c:numRef>
          </c:xVal>
          <c:yVal>
            <c:numRef>
              <c:f>'Pemberian Air Irigasi'!$F$13:$F$121</c:f>
              <c:numCache>
                <c:formatCode>General</c:formatCode>
                <c:ptCount val="1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3.2450000000000001</c:v>
                </c:pt>
                <c:pt idx="4">
                  <c:v>0.87</c:v>
                </c:pt>
                <c:pt idx="5">
                  <c:v>1.111</c:v>
                </c:pt>
                <c:pt idx="6">
                  <c:v>0.88600000000000001</c:v>
                </c:pt>
                <c:pt idx="7">
                  <c:v>0.872</c:v>
                </c:pt>
                <c:pt idx="8">
                  <c:v>1.077</c:v>
                </c:pt>
                <c:pt idx="9">
                  <c:v>1.19</c:v>
                </c:pt>
                <c:pt idx="10">
                  <c:v>0.90900000000000003</c:v>
                </c:pt>
                <c:pt idx="11">
                  <c:v>0.501</c:v>
                </c:pt>
                <c:pt idx="12">
                  <c:v>0.876</c:v>
                </c:pt>
                <c:pt idx="13">
                  <c:v>1.0349999999999999</c:v>
                </c:pt>
                <c:pt idx="14">
                  <c:v>1.0349999999999999</c:v>
                </c:pt>
                <c:pt idx="15">
                  <c:v>1.0349999999999999</c:v>
                </c:pt>
                <c:pt idx="16">
                  <c:v>1.0249999999999999</c:v>
                </c:pt>
                <c:pt idx="17">
                  <c:v>0.54900000000000004</c:v>
                </c:pt>
                <c:pt idx="18">
                  <c:v>0.70599999999999996</c:v>
                </c:pt>
                <c:pt idx="19">
                  <c:v>5.3970000000000002</c:v>
                </c:pt>
                <c:pt idx="20">
                  <c:v>0.64600000000000002</c:v>
                </c:pt>
                <c:pt idx="21">
                  <c:v>0.97499999999999998</c:v>
                </c:pt>
                <c:pt idx="22">
                  <c:v>0.94799999999999995</c:v>
                </c:pt>
                <c:pt idx="23">
                  <c:v>0.95199999999999996</c:v>
                </c:pt>
                <c:pt idx="24">
                  <c:v>0.72</c:v>
                </c:pt>
                <c:pt idx="25">
                  <c:v>1.02</c:v>
                </c:pt>
                <c:pt idx="26">
                  <c:v>1.036</c:v>
                </c:pt>
                <c:pt idx="27">
                  <c:v>1.0249999999999999</c:v>
                </c:pt>
                <c:pt idx="28">
                  <c:v>1.0149999999999999</c:v>
                </c:pt>
                <c:pt idx="29">
                  <c:v>1.085</c:v>
                </c:pt>
                <c:pt idx="30">
                  <c:v>1.0900000000000001</c:v>
                </c:pt>
                <c:pt idx="31">
                  <c:v>1.1579999999999999</c:v>
                </c:pt>
                <c:pt idx="32">
                  <c:v>1.635</c:v>
                </c:pt>
                <c:pt idx="33">
                  <c:v>1.6579999999999999</c:v>
                </c:pt>
                <c:pt idx="34">
                  <c:v>1.5860000000000001</c:v>
                </c:pt>
                <c:pt idx="35">
                  <c:v>2.1259999999999999</c:v>
                </c:pt>
                <c:pt idx="36">
                  <c:v>2.21</c:v>
                </c:pt>
                <c:pt idx="37">
                  <c:v>1.67</c:v>
                </c:pt>
                <c:pt idx="38">
                  <c:v>1.7130000000000001</c:v>
                </c:pt>
                <c:pt idx="39">
                  <c:v>1.8859999999999999</c:v>
                </c:pt>
                <c:pt idx="40">
                  <c:v>2.4220000000000002</c:v>
                </c:pt>
                <c:pt idx="41">
                  <c:v>2.117</c:v>
                </c:pt>
                <c:pt idx="42">
                  <c:v>2.11</c:v>
                </c:pt>
                <c:pt idx="43">
                  <c:v>2.11</c:v>
                </c:pt>
                <c:pt idx="44">
                  <c:v>2.21</c:v>
                </c:pt>
                <c:pt idx="45">
                  <c:v>2.6309999999999998</c:v>
                </c:pt>
                <c:pt idx="46">
                  <c:v>2.4470000000000001</c:v>
                </c:pt>
                <c:pt idx="47">
                  <c:v>2.7959999999999998</c:v>
                </c:pt>
                <c:pt idx="48">
                  <c:v>2.323</c:v>
                </c:pt>
                <c:pt idx="49">
                  <c:v>2.0350000000000001</c:v>
                </c:pt>
                <c:pt idx="50">
                  <c:v>2.0099999999999998</c:v>
                </c:pt>
                <c:pt idx="51">
                  <c:v>2.12</c:v>
                </c:pt>
                <c:pt idx="52">
                  <c:v>2.25</c:v>
                </c:pt>
                <c:pt idx="53">
                  <c:v>2.2349999999999999</c:v>
                </c:pt>
                <c:pt idx="54">
                  <c:v>3.903</c:v>
                </c:pt>
                <c:pt idx="55">
                  <c:v>3.468</c:v>
                </c:pt>
                <c:pt idx="56">
                  <c:v>3.4780000000000002</c:v>
                </c:pt>
                <c:pt idx="57">
                  <c:v>2.218</c:v>
                </c:pt>
                <c:pt idx="58">
                  <c:v>2.218</c:v>
                </c:pt>
                <c:pt idx="59">
                  <c:v>4.29</c:v>
                </c:pt>
                <c:pt idx="60">
                  <c:v>4.0949999999999998</c:v>
                </c:pt>
                <c:pt idx="61">
                  <c:v>3.375</c:v>
                </c:pt>
                <c:pt idx="62">
                  <c:v>3.1539999999999999</c:v>
                </c:pt>
                <c:pt idx="63">
                  <c:v>2.8319999999999999</c:v>
                </c:pt>
                <c:pt idx="64">
                  <c:v>2.7959999999999998</c:v>
                </c:pt>
                <c:pt idx="65">
                  <c:v>2.0880000000000001</c:v>
                </c:pt>
                <c:pt idx="66">
                  <c:v>2.766</c:v>
                </c:pt>
                <c:pt idx="67">
                  <c:v>4.12</c:v>
                </c:pt>
                <c:pt idx="68">
                  <c:v>3.1579999999999999</c:v>
                </c:pt>
                <c:pt idx="69">
                  <c:v>4.0199999999999996</c:v>
                </c:pt>
                <c:pt idx="70">
                  <c:v>4.0199999999999996</c:v>
                </c:pt>
                <c:pt idx="71">
                  <c:v>3.17</c:v>
                </c:pt>
                <c:pt idx="72">
                  <c:v>2.0590000000000002</c:v>
                </c:pt>
                <c:pt idx="73">
                  <c:v>3.3719999999999999</c:v>
                </c:pt>
                <c:pt idx="74">
                  <c:v>3.1960000000000002</c:v>
                </c:pt>
                <c:pt idx="75">
                  <c:v>3.9359999999999999</c:v>
                </c:pt>
                <c:pt idx="76">
                  <c:v>3.33</c:v>
                </c:pt>
                <c:pt idx="77">
                  <c:v>3.2010000000000001</c:v>
                </c:pt>
                <c:pt idx="78">
                  <c:v>3.5960000000000001</c:v>
                </c:pt>
                <c:pt idx="79">
                  <c:v>3.6280000000000001</c:v>
                </c:pt>
                <c:pt idx="80">
                  <c:v>4.8579999999999997</c:v>
                </c:pt>
                <c:pt idx="81">
                  <c:v>2.6579999999999999</c:v>
                </c:pt>
                <c:pt idx="82">
                  <c:v>3.3319999999999999</c:v>
                </c:pt>
                <c:pt idx="83">
                  <c:v>3.2280000000000002</c:v>
                </c:pt>
                <c:pt idx="84">
                  <c:v>3.2650000000000001</c:v>
                </c:pt>
                <c:pt idx="85">
                  <c:v>3.6520000000000001</c:v>
                </c:pt>
                <c:pt idx="86">
                  <c:v>4.0199999999999996</c:v>
                </c:pt>
                <c:pt idx="87">
                  <c:v>0</c:v>
                </c:pt>
                <c:pt idx="88">
                  <c:v>15.933999999999999</c:v>
                </c:pt>
                <c:pt idx="89">
                  <c:v>3.8570000000000002</c:v>
                </c:pt>
                <c:pt idx="90">
                  <c:v>3.8490000000000002</c:v>
                </c:pt>
                <c:pt idx="91">
                  <c:v>3.4849999999999999</c:v>
                </c:pt>
                <c:pt idx="92">
                  <c:v>3.7440000000000002</c:v>
                </c:pt>
                <c:pt idx="93">
                  <c:v>2.9329999999999998</c:v>
                </c:pt>
                <c:pt idx="94">
                  <c:v>4.4509999999999996</c:v>
                </c:pt>
                <c:pt idx="95">
                  <c:v>3.4649999999999999</c:v>
                </c:pt>
                <c:pt idx="96">
                  <c:v>2.86</c:v>
                </c:pt>
                <c:pt idx="97">
                  <c:v>2.968</c:v>
                </c:pt>
                <c:pt idx="98">
                  <c:v>3.0649999999999999</c:v>
                </c:pt>
                <c:pt idx="99">
                  <c:v>3.0419999999999998</c:v>
                </c:pt>
                <c:pt idx="100">
                  <c:v>2.9239999999999999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0577-4751-AF7A-69D0FFDD4F4C}"/>
            </c:ext>
          </c:extLst>
        </c:ser>
        <c:ser>
          <c:idx val="2"/>
          <c:order val="2"/>
          <c:tx>
            <c:strRef>
              <c:f>'Pemberian Air Irigasi'!$G$11:$G$12</c:f>
              <c:strCache>
                <c:ptCount val="2"/>
                <c:pt idx="0">
                  <c:v>Kon 40% (liter)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rgbClr val="C00000"/>
              </a:solidFill>
              <a:ln w="9525">
                <a:solidFill>
                  <a:schemeClr val="bg2">
                    <a:lumMod val="10000"/>
                  </a:schemeClr>
                </a:solidFill>
              </a:ln>
              <a:effectLst/>
            </c:spPr>
          </c:marker>
          <c:xVal>
            <c:numRef>
              <c:f>'Pemberian Air Irigasi'!$D$13:$D$121</c:f>
              <c:numCache>
                <c:formatCode>General</c:formatCode>
                <c:ptCount val="10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</c:numCache>
            </c:numRef>
          </c:xVal>
          <c:yVal>
            <c:numRef>
              <c:f>'Pemberian Air Irigasi'!$G$13:$G$121</c:f>
              <c:numCache>
                <c:formatCode>General</c:formatCode>
                <c:ptCount val="1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2.82</c:v>
                </c:pt>
                <c:pt idx="4">
                  <c:v>0.5</c:v>
                </c:pt>
                <c:pt idx="5">
                  <c:v>0.623</c:v>
                </c:pt>
                <c:pt idx="6">
                  <c:v>0.72099999999999997</c:v>
                </c:pt>
                <c:pt idx="7">
                  <c:v>0.82399999999999995</c:v>
                </c:pt>
                <c:pt idx="8">
                  <c:v>0.94899999999999995</c:v>
                </c:pt>
                <c:pt idx="9">
                  <c:v>0.92300000000000004</c:v>
                </c:pt>
                <c:pt idx="10">
                  <c:v>0</c:v>
                </c:pt>
                <c:pt idx="11">
                  <c:v>0.35199999999999998</c:v>
                </c:pt>
                <c:pt idx="12">
                  <c:v>1.254</c:v>
                </c:pt>
                <c:pt idx="13">
                  <c:v>0.45900000000000002</c:v>
                </c:pt>
                <c:pt idx="14">
                  <c:v>0.90600000000000003</c:v>
                </c:pt>
                <c:pt idx="15">
                  <c:v>0.98</c:v>
                </c:pt>
                <c:pt idx="16">
                  <c:v>0.97499999999999998</c:v>
                </c:pt>
                <c:pt idx="17">
                  <c:v>0.68</c:v>
                </c:pt>
                <c:pt idx="18">
                  <c:v>0.73899999999999999</c:v>
                </c:pt>
                <c:pt idx="19">
                  <c:v>0.76900000000000002</c:v>
                </c:pt>
                <c:pt idx="20">
                  <c:v>0.77900000000000003</c:v>
                </c:pt>
                <c:pt idx="21">
                  <c:v>0.90400000000000003</c:v>
                </c:pt>
                <c:pt idx="22">
                  <c:v>0.90200000000000002</c:v>
                </c:pt>
                <c:pt idx="23">
                  <c:v>0.91</c:v>
                </c:pt>
                <c:pt idx="24">
                  <c:v>0.94499999999999995</c:v>
                </c:pt>
                <c:pt idx="25">
                  <c:v>0.81</c:v>
                </c:pt>
                <c:pt idx="26">
                  <c:v>0.82</c:v>
                </c:pt>
                <c:pt idx="27">
                  <c:v>0.95799999999999996</c:v>
                </c:pt>
                <c:pt idx="28">
                  <c:v>0.94499999999999995</c:v>
                </c:pt>
                <c:pt idx="29">
                  <c:v>0.94499999999999995</c:v>
                </c:pt>
                <c:pt idx="30">
                  <c:v>0.94499999999999995</c:v>
                </c:pt>
                <c:pt idx="31">
                  <c:v>2.0950000000000002</c:v>
                </c:pt>
                <c:pt idx="32">
                  <c:v>1.631</c:v>
                </c:pt>
                <c:pt idx="33">
                  <c:v>1.5580000000000001</c:v>
                </c:pt>
                <c:pt idx="34">
                  <c:v>1.266</c:v>
                </c:pt>
                <c:pt idx="35">
                  <c:v>2.089</c:v>
                </c:pt>
                <c:pt idx="36">
                  <c:v>1.78</c:v>
                </c:pt>
                <c:pt idx="37">
                  <c:v>3.64</c:v>
                </c:pt>
                <c:pt idx="38">
                  <c:v>1.78</c:v>
                </c:pt>
                <c:pt idx="39">
                  <c:v>1.6319999999999999</c:v>
                </c:pt>
                <c:pt idx="40">
                  <c:v>2.1539999999999999</c:v>
                </c:pt>
                <c:pt idx="41">
                  <c:v>1.859</c:v>
                </c:pt>
                <c:pt idx="42">
                  <c:v>1.7889999999999999</c:v>
                </c:pt>
                <c:pt idx="43">
                  <c:v>1.8049999999999999</c:v>
                </c:pt>
                <c:pt idx="44">
                  <c:v>1.82</c:v>
                </c:pt>
                <c:pt idx="45">
                  <c:v>1.82</c:v>
                </c:pt>
                <c:pt idx="46">
                  <c:v>1.82</c:v>
                </c:pt>
                <c:pt idx="47">
                  <c:v>2.4609999999999999</c:v>
                </c:pt>
                <c:pt idx="48">
                  <c:v>1.923</c:v>
                </c:pt>
                <c:pt idx="49">
                  <c:v>1.855</c:v>
                </c:pt>
                <c:pt idx="50">
                  <c:v>1.835</c:v>
                </c:pt>
                <c:pt idx="51">
                  <c:v>2.4849999999999999</c:v>
                </c:pt>
                <c:pt idx="52">
                  <c:v>2.532</c:v>
                </c:pt>
                <c:pt idx="53">
                  <c:v>2.4860000000000002</c:v>
                </c:pt>
                <c:pt idx="54">
                  <c:v>3.6459999999999999</c:v>
                </c:pt>
                <c:pt idx="55">
                  <c:v>3.18</c:v>
                </c:pt>
                <c:pt idx="56">
                  <c:v>3.2869999999999999</c:v>
                </c:pt>
                <c:pt idx="57">
                  <c:v>2.085</c:v>
                </c:pt>
                <c:pt idx="58">
                  <c:v>2.1539999999999999</c:v>
                </c:pt>
                <c:pt idx="59">
                  <c:v>4.2850000000000001</c:v>
                </c:pt>
                <c:pt idx="60">
                  <c:v>3.0190000000000001</c:v>
                </c:pt>
                <c:pt idx="61">
                  <c:v>3.46</c:v>
                </c:pt>
                <c:pt idx="62">
                  <c:v>2.4449999999999998</c:v>
                </c:pt>
                <c:pt idx="63">
                  <c:v>3.2050000000000001</c:v>
                </c:pt>
                <c:pt idx="64">
                  <c:v>2.3650000000000002</c:v>
                </c:pt>
                <c:pt idx="65">
                  <c:v>2.0550000000000002</c:v>
                </c:pt>
                <c:pt idx="66">
                  <c:v>2.456</c:v>
                </c:pt>
                <c:pt idx="67">
                  <c:v>4.2759999999999998</c:v>
                </c:pt>
                <c:pt idx="68">
                  <c:v>2.1720000000000002</c:v>
                </c:pt>
                <c:pt idx="69">
                  <c:v>4.1689999999999996</c:v>
                </c:pt>
                <c:pt idx="70">
                  <c:v>2.9550000000000001</c:v>
                </c:pt>
                <c:pt idx="71">
                  <c:v>3.01</c:v>
                </c:pt>
                <c:pt idx="72">
                  <c:v>2.08</c:v>
                </c:pt>
                <c:pt idx="73">
                  <c:v>3.3490000000000002</c:v>
                </c:pt>
                <c:pt idx="74">
                  <c:v>3.1419999999999999</c:v>
                </c:pt>
                <c:pt idx="75">
                  <c:v>3.4420000000000002</c:v>
                </c:pt>
                <c:pt idx="76">
                  <c:v>3.3460000000000001</c:v>
                </c:pt>
                <c:pt idx="77">
                  <c:v>3.1819999999999999</c:v>
                </c:pt>
                <c:pt idx="78">
                  <c:v>3.82</c:v>
                </c:pt>
                <c:pt idx="79">
                  <c:v>3.8559999999999999</c:v>
                </c:pt>
                <c:pt idx="80">
                  <c:v>3.8490000000000002</c:v>
                </c:pt>
                <c:pt idx="81">
                  <c:v>3.726</c:v>
                </c:pt>
                <c:pt idx="82">
                  <c:v>2.6789999999999998</c:v>
                </c:pt>
                <c:pt idx="83">
                  <c:v>3.16</c:v>
                </c:pt>
                <c:pt idx="84">
                  <c:v>3.359</c:v>
                </c:pt>
                <c:pt idx="85">
                  <c:v>3.8260000000000001</c:v>
                </c:pt>
                <c:pt idx="86">
                  <c:v>4.2080000000000002</c:v>
                </c:pt>
                <c:pt idx="87">
                  <c:v>0</c:v>
                </c:pt>
                <c:pt idx="88">
                  <c:v>8.7149999999999999</c:v>
                </c:pt>
                <c:pt idx="89">
                  <c:v>3.7509999999999999</c:v>
                </c:pt>
                <c:pt idx="90">
                  <c:v>3.7250000000000001</c:v>
                </c:pt>
                <c:pt idx="91">
                  <c:v>3.7679999999999998</c:v>
                </c:pt>
                <c:pt idx="92">
                  <c:v>3.512</c:v>
                </c:pt>
                <c:pt idx="93">
                  <c:v>2.702</c:v>
                </c:pt>
                <c:pt idx="94">
                  <c:v>4.5730000000000004</c:v>
                </c:pt>
                <c:pt idx="95">
                  <c:v>2.0350000000000001</c:v>
                </c:pt>
                <c:pt idx="96">
                  <c:v>3.6389999999999998</c:v>
                </c:pt>
                <c:pt idx="97">
                  <c:v>3.327</c:v>
                </c:pt>
                <c:pt idx="98">
                  <c:v>3.3580000000000001</c:v>
                </c:pt>
                <c:pt idx="99">
                  <c:v>3.16</c:v>
                </c:pt>
                <c:pt idx="100">
                  <c:v>1.62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0577-4751-AF7A-69D0FFDD4F4C}"/>
            </c:ext>
          </c:extLst>
        </c:ser>
        <c:ser>
          <c:idx val="3"/>
          <c:order val="3"/>
          <c:tx>
            <c:strRef>
              <c:f>'Pemberian Air Irigasi'!$H$11:$H$12</c:f>
              <c:strCache>
                <c:ptCount val="2"/>
                <c:pt idx="0">
                  <c:v>SRI 20% (liter)</c:v>
                </c:pt>
              </c:strCache>
            </c:strRef>
          </c:tx>
          <c:spPr>
            <a:ln w="22225" cap="rnd">
              <a:solidFill>
                <a:srgbClr val="002060"/>
              </a:solidFill>
              <a:prstDash val="dash"/>
              <a:round/>
            </a:ln>
            <a:effectLst/>
          </c:spPr>
          <c:marker>
            <c:symbol val="circle"/>
            <c:size val="7"/>
            <c:spPr>
              <a:solidFill>
                <a:srgbClr val="00206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'Pemberian Air Irigasi'!$D$13:$D$121</c:f>
              <c:numCache>
                <c:formatCode>General</c:formatCode>
                <c:ptCount val="10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</c:numCache>
            </c:numRef>
          </c:xVal>
          <c:yVal>
            <c:numRef>
              <c:f>'Pemberian Air Irigasi'!$H$13:$H$121</c:f>
              <c:numCache>
                <c:formatCode>General</c:formatCode>
                <c:ptCount val="1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8.2270000000000003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6.835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6.8150000000000004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8.1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8.125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8.5299999999999994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8.15</c:v>
                </c:pt>
                <c:pt idx="44">
                  <c:v>0</c:v>
                </c:pt>
                <c:pt idx="45">
                  <c:v>0</c:v>
                </c:pt>
                <c:pt idx="46">
                  <c:v>8.4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9.1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9.0350000000000001</c:v>
                </c:pt>
                <c:pt idx="55">
                  <c:v>0</c:v>
                </c:pt>
                <c:pt idx="56">
                  <c:v>0</c:v>
                </c:pt>
                <c:pt idx="57">
                  <c:v>9.52</c:v>
                </c:pt>
                <c:pt idx="58">
                  <c:v>0</c:v>
                </c:pt>
                <c:pt idx="59">
                  <c:v>0</c:v>
                </c:pt>
                <c:pt idx="60">
                  <c:v>9.52</c:v>
                </c:pt>
                <c:pt idx="61">
                  <c:v>0</c:v>
                </c:pt>
                <c:pt idx="62">
                  <c:v>0</c:v>
                </c:pt>
                <c:pt idx="63">
                  <c:v>9.4350000000000005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12.832000000000001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11.587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10.952999999999999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11.138</c:v>
                </c:pt>
                <c:pt idx="80">
                  <c:v>0</c:v>
                </c:pt>
                <c:pt idx="81">
                  <c:v>0</c:v>
                </c:pt>
                <c:pt idx="82">
                  <c:v>10.130000000000001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9.6219999999999999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10.991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10.318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9.5969999999999995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0577-4751-AF7A-69D0FFDD4F4C}"/>
            </c:ext>
          </c:extLst>
        </c:ser>
        <c:ser>
          <c:idx val="4"/>
          <c:order val="4"/>
          <c:tx>
            <c:strRef>
              <c:f>'Pemberian Air Irigasi'!$I$11:$I$12</c:f>
              <c:strCache>
                <c:ptCount val="2"/>
                <c:pt idx="0">
                  <c:v>SRI 40% (liter)</c:v>
                </c:pt>
              </c:strCache>
            </c:strRef>
          </c:tx>
          <c:spPr>
            <a:ln w="22225" cap="rnd">
              <a:solidFill>
                <a:schemeClr val="accent6">
                  <a:lumMod val="50000"/>
                </a:schemeClr>
              </a:solidFill>
              <a:prstDash val="dash"/>
              <a:round/>
            </a:ln>
            <a:effectLst/>
          </c:spPr>
          <c:marker>
            <c:symbol val="triangle"/>
            <c:size val="7"/>
            <c:spPr>
              <a:solidFill>
                <a:srgbClr val="00B05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'Pemberian Air Irigasi'!$D$13:$D$121</c:f>
              <c:numCache>
                <c:formatCode>General</c:formatCode>
                <c:ptCount val="10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</c:numCache>
            </c:numRef>
          </c:xVal>
          <c:yVal>
            <c:numRef>
              <c:f>'Pemberian Air Irigasi'!$I$13:$I$121</c:f>
              <c:numCache>
                <c:formatCode>General</c:formatCode>
                <c:ptCount val="1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8.42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6.1550000000000002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7.2649999999999997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8.75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8.8810000000000002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8.32</c:v>
                </c:pt>
                <c:pt idx="44">
                  <c:v>0</c:v>
                </c:pt>
                <c:pt idx="45">
                  <c:v>0</c:v>
                </c:pt>
                <c:pt idx="46">
                  <c:v>8.375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9.25</c:v>
                </c:pt>
                <c:pt idx="54">
                  <c:v>0</c:v>
                </c:pt>
                <c:pt idx="55">
                  <c:v>0</c:v>
                </c:pt>
                <c:pt idx="56">
                  <c:v>9.15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9.31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9.65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11.534000000000001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9.9329999999999991E-3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11.59</c:v>
                </c:pt>
                <c:pt idx="77">
                  <c:v>0</c:v>
                </c:pt>
                <c:pt idx="78">
                  <c:v>0</c:v>
                </c:pt>
                <c:pt idx="79">
                  <c:v>10.25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11.1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10.898999999999999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12.991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11.802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9.5790000000000006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0577-4751-AF7A-69D0FFDD4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7463632"/>
        <c:axId val="547468224"/>
      </c:scatterChart>
      <c:valAx>
        <c:axId val="547463632"/>
        <c:scaling>
          <c:orientation val="minMax"/>
          <c:max val="11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HST</a:t>
                </a:r>
              </a:p>
            </c:rich>
          </c:tx>
          <c:layout>
            <c:manualLayout>
              <c:xMode val="edge"/>
              <c:yMode val="edge"/>
              <c:x val="0.50037379665476001"/>
              <c:y val="0.960078715248364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7468224"/>
        <c:crosses val="autoZero"/>
        <c:crossBetween val="midCat"/>
        <c:majorUnit val="10"/>
      </c:valAx>
      <c:valAx>
        <c:axId val="547468224"/>
        <c:scaling>
          <c:orientation val="minMax"/>
          <c:max val="17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PEMBERIAN</a:t>
                </a:r>
                <a:r>
                  <a:rPr lang="en-ID" sz="120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AIR IRIGASI (liter)</a:t>
                </a:r>
                <a:endParaRPr lang="en-ID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2.9358729786608502E-3"/>
              <c:y val="0.375656212284115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7463632"/>
        <c:crosses val="autoZero"/>
        <c:crossBetween val="midCat"/>
        <c:majorUnit val="2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0658886425879516E-2"/>
          <c:y val="0.12238944319884813"/>
          <c:w val="0.51301623441880262"/>
          <c:h val="2.8619372172411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25400">
              <a:solidFill>
                <a:schemeClr val="tx1">
                  <a:alpha val="9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25400">
                <a:solidFill>
                  <a:schemeClr val="tx1">
                    <a:alpha val="9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975-470B-96DD-B04A348C2880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/>
              </a:solidFill>
              <a:ln w="25400">
                <a:solidFill>
                  <a:schemeClr val="tx1">
                    <a:alpha val="9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975-470B-96DD-B04A348C2880}"/>
              </c:ext>
            </c:extLst>
          </c:dPt>
          <c:dPt>
            <c:idx val="2"/>
            <c:invertIfNegative val="0"/>
            <c:bubble3D val="0"/>
            <c:spPr>
              <a:pattFill prst="dashVert">
                <a:fgClr>
                  <a:schemeClr val="tx1"/>
                </a:fgClr>
                <a:bgClr>
                  <a:schemeClr val="bg1"/>
                </a:bgClr>
              </a:pattFill>
              <a:ln w="25400">
                <a:solidFill>
                  <a:schemeClr val="tx1">
                    <a:alpha val="9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975-470B-96DD-B04A348C288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 w="25400">
                <a:solidFill>
                  <a:schemeClr val="tx1">
                    <a:alpha val="9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975-470B-96DD-B04A348C2880}"/>
              </c:ext>
            </c:extLst>
          </c:dPt>
          <c:dPt>
            <c:idx val="4"/>
            <c:invertIfNegative val="0"/>
            <c:bubble3D val="0"/>
            <c:spPr>
              <a:pattFill prst="dashVert">
                <a:fgClr>
                  <a:schemeClr val="tx1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25400">
                <a:solidFill>
                  <a:schemeClr val="tx1">
                    <a:alpha val="9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975-470B-96DD-B04A348C28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'HASIL PRODUKTIF (one way)'!$D$71:$H$72</c:f>
              <c:strCache>
                <c:ptCount val="5"/>
                <c:pt idx="0">
                  <c:v>Kon Con </c:v>
                </c:pt>
                <c:pt idx="1">
                  <c:v>Kon 20% </c:v>
                </c:pt>
                <c:pt idx="2">
                  <c:v>Kon 40% </c:v>
                </c:pt>
                <c:pt idx="3">
                  <c:v>SRI 20% </c:v>
                </c:pt>
                <c:pt idx="4">
                  <c:v>SRI 40% </c:v>
                </c:pt>
              </c:strCache>
            </c:strRef>
          </c:cat>
          <c:val>
            <c:numRef>
              <c:f>'HASIL PRODUKTIF (one way)'!$D$85:$H$85</c:f>
              <c:numCache>
                <c:formatCode>0.00</c:formatCode>
                <c:ptCount val="5"/>
                <c:pt idx="0">
                  <c:v>1.1668152498820068</c:v>
                </c:pt>
                <c:pt idx="1">
                  <c:v>1.3166283227541098</c:v>
                </c:pt>
                <c:pt idx="2">
                  <c:v>1.4532689113694697</c:v>
                </c:pt>
                <c:pt idx="3">
                  <c:v>1.3960472383425997</c:v>
                </c:pt>
                <c:pt idx="4">
                  <c:v>1.190327383571405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975-470B-96DD-B04A348C2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100"/>
        <c:axId val="-746649088"/>
        <c:axId val="-746654528"/>
      </c:barChart>
      <c:catAx>
        <c:axId val="-74664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746654528"/>
        <c:crosses val="autoZero"/>
        <c:auto val="1"/>
        <c:lblAlgn val="ctr"/>
        <c:lblOffset val="100"/>
        <c:noMultiLvlLbl val="0"/>
      </c:catAx>
      <c:valAx>
        <c:axId val="-746654528"/>
        <c:scaling>
          <c:orientation val="minMax"/>
          <c:max val="1.6"/>
          <c:min val="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D" sz="1000" b="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Produktivitas  hasil panen terhadap irigasi</a:t>
                </a:r>
              </a:p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ID" sz="1000" b="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(g/l)</a:t>
                </a:r>
              </a:p>
            </c:rich>
          </c:tx>
          <c:layout>
            <c:manualLayout>
              <c:xMode val="edge"/>
              <c:yMode val="edge"/>
              <c:x val="1.2585777400564874E-2"/>
              <c:y val="9.047046515092435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crossAx val="-746649088"/>
        <c:crosses val="autoZero"/>
        <c:crossBetween val="between"/>
        <c:majorUnit val="0.2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pattFill prst="wdDnDiag">
              <a:fgClr>
                <a:schemeClr val="tx1"/>
              </a:fgClr>
              <a:bgClr>
                <a:schemeClr val="bg1"/>
              </a:bgClr>
            </a:pattFill>
            <a:ln w="25400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254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B31-496D-AC1B-3C4211676281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/>
              </a:solidFill>
              <a:ln w="254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A61-49D8-8B71-F90148EE4B7E}"/>
              </c:ext>
            </c:extLst>
          </c:dPt>
          <c:dPt>
            <c:idx val="2"/>
            <c:invertIfNegative val="0"/>
            <c:bubble3D val="0"/>
            <c:spPr>
              <a:pattFill prst="dashVert">
                <a:fgClr>
                  <a:schemeClr val="tx1"/>
                </a:fgClr>
                <a:bgClr>
                  <a:schemeClr val="bg1"/>
                </a:bgClr>
              </a:pattFill>
              <a:ln w="254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A61-49D8-8B71-F90148EE4B7E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 w="254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A61-49D8-8B71-F90148EE4B7E}"/>
              </c:ext>
            </c:extLst>
          </c:dPt>
          <c:dPt>
            <c:idx val="4"/>
            <c:invertIfNegative val="0"/>
            <c:bubble3D val="0"/>
            <c:spPr>
              <a:pattFill prst="dashVert">
                <a:fgClr>
                  <a:schemeClr val="tx1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254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A61-49D8-8B71-F90148EE4B7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'HASIL PRODUKTIF (one way)'!$D$71:$H$72</c:f>
              <c:strCache>
                <c:ptCount val="5"/>
                <c:pt idx="0">
                  <c:v>Kon Con </c:v>
                </c:pt>
                <c:pt idx="1">
                  <c:v>Kon 20% </c:v>
                </c:pt>
                <c:pt idx="2">
                  <c:v>Kon 40% </c:v>
                </c:pt>
                <c:pt idx="3">
                  <c:v>SRI 20% </c:v>
                </c:pt>
                <c:pt idx="4">
                  <c:v>SRI 40% </c:v>
                </c:pt>
              </c:strCache>
            </c:strRef>
          </c:cat>
          <c:val>
            <c:numRef>
              <c:f>'HASIL PRODUKTIF (one way)'!$D$86:$H$86</c:f>
              <c:numCache>
                <c:formatCode>0.00</c:formatCode>
                <c:ptCount val="5"/>
                <c:pt idx="0">
                  <c:v>9.8888888888888893</c:v>
                </c:pt>
                <c:pt idx="1">
                  <c:v>10.555555555555555</c:v>
                </c:pt>
                <c:pt idx="2">
                  <c:v>10.694444444444445</c:v>
                </c:pt>
                <c:pt idx="3">
                  <c:v>9.5555555555555554</c:v>
                </c:pt>
                <c:pt idx="4">
                  <c:v>7.3888888888888893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A61-49D8-8B71-F90148EE4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100"/>
        <c:axId val="-746649088"/>
        <c:axId val="-746654528"/>
      </c:barChart>
      <c:catAx>
        <c:axId val="-74664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746654528"/>
        <c:crosses val="autoZero"/>
        <c:auto val="1"/>
        <c:lblAlgn val="ctr"/>
        <c:lblOffset val="100"/>
        <c:noMultiLvlLbl val="0"/>
      </c:catAx>
      <c:valAx>
        <c:axId val="-746654528"/>
        <c:scaling>
          <c:orientation val="minMax"/>
          <c:max val="12"/>
          <c:min val="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D" sz="1000" b="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Produktivitas lahan</a:t>
                </a:r>
              </a:p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ID" sz="1000" b="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(ton/ha)</a:t>
                </a:r>
              </a:p>
            </c:rich>
          </c:tx>
          <c:layout>
            <c:manualLayout>
              <c:xMode val="edge"/>
              <c:yMode val="edge"/>
              <c:x val="1.2585734012484926E-2"/>
              <c:y val="0.291692284376383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crossAx val="-746649088"/>
        <c:crosses val="autoZero"/>
        <c:crossBetween val="between"/>
        <c:majorUnit val="2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pattFill prst="wdDnDiag">
              <a:fgClr>
                <a:schemeClr val="tx1"/>
              </a:fgClr>
              <a:bgClr>
                <a:schemeClr val="bg1"/>
              </a:bgClr>
            </a:pattFill>
            <a:ln w="25400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254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FB01-4D32-BC5B-AB3613EE203C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/>
              </a:solidFill>
              <a:ln w="254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B93-45B5-B839-B0CD76852546}"/>
              </c:ext>
            </c:extLst>
          </c:dPt>
          <c:dPt>
            <c:idx val="2"/>
            <c:invertIfNegative val="0"/>
            <c:bubble3D val="0"/>
            <c:spPr>
              <a:pattFill prst="dashVert">
                <a:fgClr>
                  <a:schemeClr val="tx1"/>
                </a:fgClr>
                <a:bgClr>
                  <a:schemeClr val="bg1"/>
                </a:bgClr>
              </a:pattFill>
              <a:ln w="254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B93-45B5-B839-B0CD7685254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 w="254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B93-45B5-B839-B0CD76852546}"/>
              </c:ext>
            </c:extLst>
          </c:dPt>
          <c:dPt>
            <c:idx val="4"/>
            <c:invertIfNegative val="0"/>
            <c:bubble3D val="0"/>
            <c:spPr>
              <a:pattFill prst="dashVert">
                <a:fgClr>
                  <a:schemeClr val="tx1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254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B93-45B5-B839-B0CD7685254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'HASIL PRODUKTIF (one way)'!$D$71:$H$72</c:f>
              <c:strCache>
                <c:ptCount val="5"/>
                <c:pt idx="0">
                  <c:v>Kon Con </c:v>
                </c:pt>
                <c:pt idx="1">
                  <c:v>Kon 20% </c:v>
                </c:pt>
                <c:pt idx="2">
                  <c:v>Kon 40% </c:v>
                </c:pt>
                <c:pt idx="3">
                  <c:v>SRI 20% </c:v>
                </c:pt>
                <c:pt idx="4">
                  <c:v>SRI 40% </c:v>
                </c:pt>
              </c:strCache>
            </c:strRef>
          </c:cat>
          <c:val>
            <c:numRef>
              <c:f>'HASIL PRODUKTIF (one way)'!$D$88:$H$88</c:f>
              <c:numCache>
                <c:formatCode>0.00</c:formatCode>
                <c:ptCount val="5"/>
                <c:pt idx="0">
                  <c:v>305.10400000000016</c:v>
                </c:pt>
                <c:pt idx="1">
                  <c:v>288.61599999999987</c:v>
                </c:pt>
                <c:pt idx="2">
                  <c:v>264.92000000000007</c:v>
                </c:pt>
                <c:pt idx="3">
                  <c:v>246.41000000000003</c:v>
                </c:pt>
                <c:pt idx="4">
                  <c:v>223.46793299999999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B93-45B5-B839-B0CD76852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100"/>
        <c:axId val="-746649088"/>
        <c:axId val="-746654528"/>
      </c:barChart>
      <c:catAx>
        <c:axId val="-74664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746654528"/>
        <c:crosses val="autoZero"/>
        <c:auto val="1"/>
        <c:lblAlgn val="ctr"/>
        <c:lblOffset val="100"/>
        <c:noMultiLvlLbl val="0"/>
      </c:catAx>
      <c:valAx>
        <c:axId val="-746654528"/>
        <c:scaling>
          <c:orientation val="minMax"/>
          <c:max val="350"/>
          <c:min val="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D" sz="1000" b="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Kebutuhan air</a:t>
                </a:r>
              </a:p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ID" sz="1000" b="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(liter)</a:t>
                </a:r>
              </a:p>
            </c:rich>
          </c:tx>
          <c:layout>
            <c:manualLayout>
              <c:xMode val="edge"/>
              <c:yMode val="edge"/>
              <c:x val="1.2585734012484926E-2"/>
              <c:y val="0.291692284376383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crossAx val="-746649088"/>
        <c:crosses val="autoZero"/>
        <c:crossBetween val="between"/>
        <c:majorUnit val="50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 w="25400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50000"/>
                  <a:lumOff val="50000"/>
                  <a:alpha val="95000"/>
                </a:schemeClr>
              </a:solidFill>
              <a:ln w="254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71B-41E1-AE77-A4563135941C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/>
              </a:solidFill>
              <a:ln w="254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A68-459C-B036-FD3A09FA1F45}"/>
              </c:ext>
            </c:extLst>
          </c:dPt>
          <c:dPt>
            <c:idx val="2"/>
            <c:invertIfNegative val="0"/>
            <c:bubble3D val="0"/>
            <c:spPr>
              <a:pattFill prst="dashVert">
                <a:fgClr>
                  <a:schemeClr val="tx1"/>
                </a:fgClr>
                <a:bgClr>
                  <a:schemeClr val="bg1"/>
                </a:bgClr>
              </a:pattFill>
              <a:ln w="254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A68-459C-B036-FD3A09FA1F4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 w="254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A68-459C-B036-FD3A09FA1F45}"/>
              </c:ext>
            </c:extLst>
          </c:dPt>
          <c:dPt>
            <c:idx val="4"/>
            <c:invertIfNegative val="0"/>
            <c:bubble3D val="0"/>
            <c:spPr>
              <a:pattFill prst="dashVert">
                <a:fgClr>
                  <a:schemeClr val="tx1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254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A68-459C-B036-FD3A09FA1F4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'HASIL PRODUKTIF (one way)'!$D$71:$H$72</c:f>
              <c:strCache>
                <c:ptCount val="5"/>
                <c:pt idx="0">
                  <c:v>Kon Con </c:v>
                </c:pt>
                <c:pt idx="1">
                  <c:v>Kon 20% </c:v>
                </c:pt>
                <c:pt idx="2">
                  <c:v>Kon 40% </c:v>
                </c:pt>
                <c:pt idx="3">
                  <c:v>SRI 20% </c:v>
                </c:pt>
                <c:pt idx="4">
                  <c:v>SRI 40% </c:v>
                </c:pt>
              </c:strCache>
            </c:strRef>
          </c:cat>
          <c:val>
            <c:numRef>
              <c:f>'HASIL PRODUKTIF (one way)'!$D$89:$H$89</c:f>
              <c:numCache>
                <c:formatCode>General</c:formatCode>
                <c:ptCount val="5"/>
                <c:pt idx="0">
                  <c:v>56</c:v>
                </c:pt>
                <c:pt idx="1">
                  <c:v>52</c:v>
                </c:pt>
                <c:pt idx="2">
                  <c:v>48</c:v>
                </c:pt>
                <c:pt idx="3">
                  <c:v>52</c:v>
                </c:pt>
                <c:pt idx="4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68-459C-B036-FD3A09FA1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100"/>
        <c:axId val="-746649088"/>
        <c:axId val="-746654528"/>
      </c:barChart>
      <c:catAx>
        <c:axId val="-74664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746654528"/>
        <c:crosses val="autoZero"/>
        <c:auto val="1"/>
        <c:lblAlgn val="ctr"/>
        <c:lblOffset val="100"/>
        <c:noMultiLvlLbl val="0"/>
      </c:catAx>
      <c:valAx>
        <c:axId val="-746654528"/>
        <c:scaling>
          <c:orientation val="minMax"/>
          <c:max val="60"/>
          <c:min val="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D" sz="1000" b="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Evapotranspirasi total</a:t>
                </a:r>
              </a:p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ID" sz="1000" b="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(mm)</a:t>
                </a:r>
              </a:p>
            </c:rich>
          </c:tx>
          <c:layout>
            <c:manualLayout>
              <c:xMode val="edge"/>
              <c:yMode val="edge"/>
              <c:x val="1.2585734012484926E-2"/>
              <c:y val="0.291692284376383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crossAx val="-746649088"/>
        <c:crosses val="autoZero"/>
        <c:crossBetween val="between"/>
        <c:majorUnit val="10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25400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254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122-4C47-82FD-BE6B65FE11C5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/>
              </a:solidFill>
              <a:ln w="254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122-4C47-82FD-BE6B65FE11C5}"/>
              </c:ext>
            </c:extLst>
          </c:dPt>
          <c:dPt>
            <c:idx val="2"/>
            <c:invertIfNegative val="0"/>
            <c:bubble3D val="0"/>
            <c:spPr>
              <a:pattFill prst="dashVert">
                <a:fgClr>
                  <a:schemeClr val="tx1"/>
                </a:fgClr>
                <a:bgClr>
                  <a:schemeClr val="bg1"/>
                </a:bgClr>
              </a:pattFill>
              <a:ln w="254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122-4C47-82FD-BE6B65FE11C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 w="254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122-4C47-82FD-BE6B65FE11C5}"/>
              </c:ext>
            </c:extLst>
          </c:dPt>
          <c:dPt>
            <c:idx val="4"/>
            <c:invertIfNegative val="0"/>
            <c:bubble3D val="0"/>
            <c:spPr>
              <a:pattFill prst="dashVert">
                <a:fgClr>
                  <a:schemeClr val="tx1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254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122-4C47-82FD-BE6B65FE11C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'HASIL PRODUKTIF (one way)'!$D$71:$H$72</c:f>
              <c:strCache>
                <c:ptCount val="5"/>
                <c:pt idx="0">
                  <c:v>Kon Con </c:v>
                </c:pt>
                <c:pt idx="1">
                  <c:v>Kon 20% </c:v>
                </c:pt>
                <c:pt idx="2">
                  <c:v>Kon 40% </c:v>
                </c:pt>
                <c:pt idx="3">
                  <c:v>SRI 20% </c:v>
                </c:pt>
                <c:pt idx="4">
                  <c:v>SRI 40% </c:v>
                </c:pt>
              </c:strCache>
            </c:strRef>
          </c:cat>
          <c:val>
            <c:numRef>
              <c:f>'HASIL PRODUKTIF (one way)'!$D$91:$H$91</c:f>
              <c:numCache>
                <c:formatCode>0</c:formatCode>
                <c:ptCount val="5"/>
                <c:pt idx="0">
                  <c:v>105</c:v>
                </c:pt>
                <c:pt idx="1">
                  <c:v>107</c:v>
                </c:pt>
                <c:pt idx="2">
                  <c:v>111</c:v>
                </c:pt>
                <c:pt idx="3" formatCode="0.00">
                  <c:v>110.66666666666667</c:v>
                </c:pt>
                <c:pt idx="4" formatCode="0.00">
                  <c:v>102.33333333333333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122-4C47-82FD-BE6B65FE1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100"/>
        <c:axId val="-746649088"/>
        <c:axId val="-746654528"/>
      </c:barChart>
      <c:catAx>
        <c:axId val="-74664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746654528"/>
        <c:crosses val="autoZero"/>
        <c:auto val="1"/>
        <c:lblAlgn val="ctr"/>
        <c:lblOffset val="100"/>
        <c:noMultiLvlLbl val="0"/>
      </c:catAx>
      <c:valAx>
        <c:axId val="-746654528"/>
        <c:scaling>
          <c:orientation val="minMax"/>
          <c:max val="120"/>
          <c:min val="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D" sz="1200" b="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</a:t>
                </a:r>
                <a:r>
                  <a:rPr lang="en-ID" sz="1200" b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erata tinggi tanaman HST 84</a:t>
                </a:r>
              </a:p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ID" sz="1200" b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(cm)</a:t>
                </a:r>
              </a:p>
            </c:rich>
          </c:tx>
          <c:layout>
            <c:manualLayout>
              <c:xMode val="edge"/>
              <c:yMode val="edge"/>
              <c:x val="3.3784874728978037E-2"/>
              <c:y val="0.130804298242132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crossAx val="-746649088"/>
        <c:crosses val="autoZero"/>
        <c:crossBetween val="between"/>
        <c:majorUnit val="50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25400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254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387-4714-B693-2D1D4F2406CC}"/>
              </c:ext>
            </c:extLst>
          </c:dPt>
          <c:dPt>
            <c:idx val="1"/>
            <c:invertIfNegative val="0"/>
            <c:bubble3D val="0"/>
            <c:spPr>
              <a:noFill/>
              <a:ln w="254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387-4714-B693-2D1D4F2406CC}"/>
              </c:ext>
            </c:extLst>
          </c:dPt>
          <c:dPt>
            <c:idx val="2"/>
            <c:invertIfNegative val="0"/>
            <c:bubble3D val="0"/>
            <c:spPr>
              <a:pattFill prst="dashVert">
                <a:fgClr>
                  <a:schemeClr val="tx1"/>
                </a:fgClr>
                <a:bgClr>
                  <a:schemeClr val="bg1"/>
                </a:bgClr>
              </a:pattFill>
              <a:ln w="254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387-4714-B693-2D1D4F2406C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 w="254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387-4714-B693-2D1D4F2406CC}"/>
              </c:ext>
            </c:extLst>
          </c:dPt>
          <c:dPt>
            <c:idx val="4"/>
            <c:invertIfNegative val="0"/>
            <c:bubble3D val="0"/>
            <c:spPr>
              <a:pattFill prst="dashVert">
                <a:fgClr>
                  <a:schemeClr val="tx1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254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387-4714-B693-2D1D4F2406C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'HASIL PRODUKTIF (one way)'!$D$71:$H$72</c:f>
              <c:strCache>
                <c:ptCount val="5"/>
                <c:pt idx="0">
                  <c:v>Kon Con </c:v>
                </c:pt>
                <c:pt idx="1">
                  <c:v>Kon 20% </c:v>
                </c:pt>
                <c:pt idx="2">
                  <c:v>Kon 40% </c:v>
                </c:pt>
                <c:pt idx="3">
                  <c:v>SRI 20% </c:v>
                </c:pt>
                <c:pt idx="4">
                  <c:v>SRI 40% </c:v>
                </c:pt>
              </c:strCache>
            </c:strRef>
          </c:cat>
          <c:val>
            <c:numRef>
              <c:f>'HASIL PRODUKTIF (one way)'!$D$92:$H$92</c:f>
              <c:numCache>
                <c:formatCode>0.00</c:formatCode>
                <c:ptCount val="5"/>
                <c:pt idx="0">
                  <c:v>5.2222222222222223</c:v>
                </c:pt>
                <c:pt idx="1">
                  <c:v>5.1111111111111107</c:v>
                </c:pt>
                <c:pt idx="2">
                  <c:v>5.666666666666667</c:v>
                </c:pt>
                <c:pt idx="3">
                  <c:v>7.2222222222222223</c:v>
                </c:pt>
                <c:pt idx="4">
                  <c:v>5.1111111111111107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387-4714-B693-2D1D4F240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100"/>
        <c:axId val="-746649088"/>
        <c:axId val="-746654528"/>
      </c:barChart>
      <c:catAx>
        <c:axId val="-74664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746654528"/>
        <c:crosses val="autoZero"/>
        <c:auto val="1"/>
        <c:lblAlgn val="ctr"/>
        <c:lblOffset val="100"/>
        <c:noMultiLvlLbl val="0"/>
      </c:catAx>
      <c:valAx>
        <c:axId val="-746654528"/>
        <c:scaling>
          <c:orientation val="minMax"/>
          <c:max val="8"/>
          <c:min val="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D" sz="1000" b="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Produktivitas lahan</a:t>
                </a:r>
              </a:p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ID" sz="1000" b="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(ton/ha)</a:t>
                </a:r>
              </a:p>
            </c:rich>
          </c:tx>
          <c:layout>
            <c:manualLayout>
              <c:xMode val="edge"/>
              <c:yMode val="edge"/>
              <c:x val="1.2585734012484926E-2"/>
              <c:y val="0.291692284376383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crossAx val="-746649088"/>
        <c:crosses val="autoZero"/>
        <c:crossBetween val="between"/>
        <c:majorUnit val="2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25400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254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F54-43F2-AF27-AC1713557E28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/>
              </a:solidFill>
              <a:ln w="254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F54-43F2-AF27-AC1713557E28}"/>
              </c:ext>
            </c:extLst>
          </c:dPt>
          <c:dPt>
            <c:idx val="2"/>
            <c:invertIfNegative val="0"/>
            <c:bubble3D val="0"/>
            <c:spPr>
              <a:pattFill prst="dashVert">
                <a:fgClr>
                  <a:schemeClr val="tx1"/>
                </a:fgClr>
                <a:bgClr>
                  <a:schemeClr val="bg1"/>
                </a:bgClr>
              </a:pattFill>
              <a:ln w="254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F54-43F2-AF27-AC1713557E2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 w="254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F54-43F2-AF27-AC1713557E28}"/>
              </c:ext>
            </c:extLst>
          </c:dPt>
          <c:dPt>
            <c:idx val="4"/>
            <c:invertIfNegative val="0"/>
            <c:bubble3D val="0"/>
            <c:spPr>
              <a:pattFill prst="dashVert">
                <a:fgClr>
                  <a:schemeClr val="tx1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254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F54-43F2-AF27-AC1713557E2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'HASIL PRODUKTIF (one way)'!$D$71:$H$72</c:f>
              <c:strCache>
                <c:ptCount val="5"/>
                <c:pt idx="0">
                  <c:v>Kon Con </c:v>
                </c:pt>
                <c:pt idx="1">
                  <c:v>Kon 20% </c:v>
                </c:pt>
                <c:pt idx="2">
                  <c:v>Kon 40% </c:v>
                </c:pt>
                <c:pt idx="3">
                  <c:v>SRI 20% </c:v>
                </c:pt>
                <c:pt idx="4">
                  <c:v>SRI 40% </c:v>
                </c:pt>
              </c:strCache>
            </c:strRef>
          </c:cat>
          <c:val>
            <c:numRef>
              <c:f>'HASIL PRODUKTIF (one way)'!$D$93:$H$93</c:f>
              <c:numCache>
                <c:formatCode>0.00</c:formatCode>
                <c:ptCount val="5"/>
                <c:pt idx="0">
                  <c:v>13.111111111111111</c:v>
                </c:pt>
                <c:pt idx="1">
                  <c:v>11.777777777777779</c:v>
                </c:pt>
                <c:pt idx="2">
                  <c:v>9</c:v>
                </c:pt>
                <c:pt idx="3">
                  <c:v>13.111111111111111</c:v>
                </c:pt>
                <c:pt idx="4">
                  <c:v>9.2222222222222214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F54-43F2-AF27-AC1713557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100"/>
        <c:axId val="-746649088"/>
        <c:axId val="-746654528"/>
      </c:barChart>
      <c:catAx>
        <c:axId val="-74664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746654528"/>
        <c:crosses val="autoZero"/>
        <c:auto val="1"/>
        <c:lblAlgn val="ctr"/>
        <c:lblOffset val="100"/>
        <c:noMultiLvlLbl val="0"/>
      </c:catAx>
      <c:valAx>
        <c:axId val="-746654528"/>
        <c:scaling>
          <c:orientation val="minMax"/>
          <c:max val="15"/>
          <c:min val="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D" sz="1000" b="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Produktivitas lahan</a:t>
                </a:r>
              </a:p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ID" sz="1000" b="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(ton/ha)</a:t>
                </a:r>
              </a:p>
            </c:rich>
          </c:tx>
          <c:layout>
            <c:manualLayout>
              <c:xMode val="edge"/>
              <c:yMode val="edge"/>
              <c:x val="1.2585734012484926E-2"/>
              <c:y val="0.291692284376383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crossAx val="-746649088"/>
        <c:crosses val="autoZero"/>
        <c:crossBetween val="between"/>
        <c:majorUnit val="2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bg1"/>
              </a:solidFill>
              <a:ln w="254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B9C-4C7B-B05E-AFFFC5A313CA}"/>
              </c:ext>
            </c:extLst>
          </c:dPt>
          <c:dPt>
            <c:idx val="2"/>
            <c:invertIfNegative val="0"/>
            <c:bubble3D val="0"/>
            <c:spPr>
              <a:pattFill prst="dashVert">
                <a:fgClr>
                  <a:schemeClr val="tx1"/>
                </a:fgClr>
                <a:bgClr>
                  <a:schemeClr val="bg1"/>
                </a:bgClr>
              </a:pattFill>
              <a:ln w="254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B9C-4C7B-B05E-AFFFC5A313CA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 w="254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B9C-4C7B-B05E-AFFFC5A313CA}"/>
              </c:ext>
            </c:extLst>
          </c:dPt>
          <c:dPt>
            <c:idx val="4"/>
            <c:invertIfNegative val="0"/>
            <c:bubble3D val="0"/>
            <c:spPr>
              <a:pattFill prst="dashVert">
                <a:fgClr>
                  <a:schemeClr val="tx1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254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B9C-4C7B-B05E-AFFFC5A313CA}"/>
              </c:ext>
            </c:extLst>
          </c:dPt>
          <c:errBars>
            <c:errBarType val="both"/>
            <c:errValType val="cust"/>
            <c:noEndCap val="0"/>
            <c:plus>
              <c:numRef>
                <c:f>Anakan!$AI$3:$AM$3</c:f>
                <c:numCache>
                  <c:formatCode>General</c:formatCode>
                  <c:ptCount val="5"/>
                  <c:pt idx="0">
                    <c:v>1.3844373104863459</c:v>
                  </c:pt>
                  <c:pt idx="1">
                    <c:v>1.497940973634752</c:v>
                  </c:pt>
                  <c:pt idx="2">
                    <c:v>1.6424161665660535</c:v>
                  </c:pt>
                  <c:pt idx="3">
                    <c:v>1.6896562584161725</c:v>
                  </c:pt>
                  <c:pt idx="4">
                    <c:v>1.8484227510682363</c:v>
                  </c:pt>
                </c:numCache>
              </c:numRef>
            </c:plus>
            <c:minus>
              <c:numRef>
                <c:f>Anakan!$AI$3:$AM$3</c:f>
                <c:numCache>
                  <c:formatCode>General</c:formatCode>
                  <c:ptCount val="5"/>
                  <c:pt idx="0">
                    <c:v>1.3844373104863459</c:v>
                  </c:pt>
                  <c:pt idx="1">
                    <c:v>1.497940973634752</c:v>
                  </c:pt>
                  <c:pt idx="2">
                    <c:v>1.6424161665660535</c:v>
                  </c:pt>
                  <c:pt idx="3">
                    <c:v>1.6896562584161725</c:v>
                  </c:pt>
                  <c:pt idx="4">
                    <c:v>1.8484227510682363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FF0000"/>
                </a:solidFill>
                <a:round/>
              </a:ln>
              <a:effectLst/>
            </c:spPr>
          </c:errBars>
          <c:cat>
            <c:strRef>
              <c:f>'HASIL PRODUKTIF (one way)'!$D$71:$H$72</c:f>
              <c:strCache>
                <c:ptCount val="5"/>
                <c:pt idx="0">
                  <c:v>Kon Con </c:v>
                </c:pt>
                <c:pt idx="1">
                  <c:v>Kon 20% </c:v>
                </c:pt>
                <c:pt idx="2">
                  <c:v>Kon 40% </c:v>
                </c:pt>
                <c:pt idx="3">
                  <c:v>SRI 20% </c:v>
                </c:pt>
                <c:pt idx="4">
                  <c:v>SRI 40% </c:v>
                </c:pt>
              </c:strCache>
            </c:strRef>
          </c:cat>
          <c:val>
            <c:numRef>
              <c:f>'HASIL PRODUKTIF (one way)'!$D$94:$H$94</c:f>
              <c:numCache>
                <c:formatCode>0.00</c:formatCode>
                <c:ptCount val="5"/>
                <c:pt idx="0">
                  <c:v>21.333333333333332</c:v>
                </c:pt>
                <c:pt idx="1">
                  <c:v>17.777777777777779</c:v>
                </c:pt>
                <c:pt idx="2">
                  <c:v>16.444444444444443</c:v>
                </c:pt>
                <c:pt idx="3">
                  <c:v>18.777777777777779</c:v>
                </c:pt>
                <c:pt idx="4">
                  <c:v>15.666666666666666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B9C-4C7B-B05E-AFFFC5A31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100"/>
        <c:axId val="-746649088"/>
        <c:axId val="-746654528"/>
      </c:barChart>
      <c:catAx>
        <c:axId val="-74664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746654528"/>
        <c:crosses val="autoZero"/>
        <c:auto val="1"/>
        <c:lblAlgn val="ctr"/>
        <c:lblOffset val="100"/>
        <c:noMultiLvlLbl val="0"/>
      </c:catAx>
      <c:valAx>
        <c:axId val="-746654528"/>
        <c:scaling>
          <c:orientation val="minMax"/>
          <c:max val="24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D" sz="1200" b="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Rerata Anakan Padi Produktif</a:t>
                </a:r>
                <a:endParaRPr lang="en-ID" sz="1000" b="0" baseline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2585805249262307E-2"/>
              <c:y val="0.127556580720600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46649088"/>
        <c:crosses val="autoZero"/>
        <c:crossBetween val="between"/>
        <c:majorUnit val="4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25400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254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A71-419F-83CD-EA320AB1E180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/>
              </a:solidFill>
              <a:ln w="254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A71-419F-83CD-EA320AB1E180}"/>
              </c:ext>
            </c:extLst>
          </c:dPt>
          <c:dPt>
            <c:idx val="2"/>
            <c:invertIfNegative val="0"/>
            <c:bubble3D val="0"/>
            <c:spPr>
              <a:pattFill prst="dashVert">
                <a:fgClr>
                  <a:schemeClr val="tx1"/>
                </a:fgClr>
                <a:bgClr>
                  <a:schemeClr val="bg1"/>
                </a:bgClr>
              </a:pattFill>
              <a:ln w="254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A71-419F-83CD-EA320AB1E18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 w="254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CA71-419F-83CD-EA320AB1E180}"/>
              </c:ext>
            </c:extLst>
          </c:dPt>
          <c:dPt>
            <c:idx val="4"/>
            <c:invertIfNegative val="0"/>
            <c:bubble3D val="0"/>
            <c:spPr>
              <a:pattFill prst="dashVert">
                <a:fgClr>
                  <a:schemeClr val="tx1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254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A71-419F-83CD-EA320AB1E1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'HASIL PRODUKTIF (one way)'!$D$71:$H$72</c:f>
              <c:strCache>
                <c:ptCount val="5"/>
                <c:pt idx="0">
                  <c:v>Kon Con </c:v>
                </c:pt>
                <c:pt idx="1">
                  <c:v>Kon 20% </c:v>
                </c:pt>
                <c:pt idx="2">
                  <c:v>Kon 40% </c:v>
                </c:pt>
                <c:pt idx="3">
                  <c:v>SRI 20% </c:v>
                </c:pt>
                <c:pt idx="4">
                  <c:v>SRI 40% </c:v>
                </c:pt>
              </c:strCache>
            </c:strRef>
          </c:cat>
          <c:val>
            <c:numRef>
              <c:f>'HASIL PRODUKTIF (one way)'!$D$95:$H$95</c:f>
              <c:numCache>
                <c:formatCode>0.00</c:formatCode>
                <c:ptCount val="5"/>
                <c:pt idx="0">
                  <c:v>22.777777777777779</c:v>
                </c:pt>
                <c:pt idx="1">
                  <c:v>20.111111111111111</c:v>
                </c:pt>
                <c:pt idx="2">
                  <c:v>19.444444444444443</c:v>
                </c:pt>
                <c:pt idx="3">
                  <c:v>21.444444444444443</c:v>
                </c:pt>
                <c:pt idx="4">
                  <c:v>19.555555555555557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71-419F-83CD-EA320AB1E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100"/>
        <c:axId val="-746649088"/>
        <c:axId val="-746654528"/>
      </c:barChart>
      <c:catAx>
        <c:axId val="-74664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746654528"/>
        <c:crosses val="autoZero"/>
        <c:auto val="1"/>
        <c:lblAlgn val="ctr"/>
        <c:lblOffset val="100"/>
        <c:noMultiLvlLbl val="0"/>
      </c:catAx>
      <c:valAx>
        <c:axId val="-746654528"/>
        <c:scaling>
          <c:orientation val="minMax"/>
          <c:max val="24"/>
          <c:min val="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D" sz="1000" b="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Produktivitas lahan</a:t>
                </a:r>
              </a:p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ID" sz="1000" b="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(ton/ha)</a:t>
                </a:r>
              </a:p>
            </c:rich>
          </c:tx>
          <c:layout>
            <c:manualLayout>
              <c:xMode val="edge"/>
              <c:yMode val="edge"/>
              <c:x val="1.2585734012484926E-2"/>
              <c:y val="0.291692284376383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crossAx val="-746649088"/>
        <c:crosses val="autoZero"/>
        <c:crossBetween val="between"/>
        <c:majorUnit val="2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25400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254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3F0-4578-9B43-868CB93F5E69}"/>
              </c:ext>
            </c:extLst>
          </c:dPt>
          <c:dPt>
            <c:idx val="1"/>
            <c:invertIfNegative val="0"/>
            <c:bubble3D val="0"/>
            <c:spPr>
              <a:noFill/>
              <a:ln w="254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3F0-4578-9B43-868CB93F5E69}"/>
              </c:ext>
            </c:extLst>
          </c:dPt>
          <c:dPt>
            <c:idx val="2"/>
            <c:invertIfNegative val="0"/>
            <c:bubble3D val="0"/>
            <c:spPr>
              <a:pattFill prst="dashVert">
                <a:fgClr>
                  <a:schemeClr val="tx1"/>
                </a:fgClr>
                <a:bgClr>
                  <a:schemeClr val="bg1"/>
                </a:bgClr>
              </a:pattFill>
              <a:ln w="254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3F0-4578-9B43-868CB93F5E6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 w="254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3F0-4578-9B43-868CB93F5E69}"/>
              </c:ext>
            </c:extLst>
          </c:dPt>
          <c:dPt>
            <c:idx val="4"/>
            <c:invertIfNegative val="0"/>
            <c:bubble3D val="0"/>
            <c:spPr>
              <a:pattFill prst="dashVert">
                <a:fgClr>
                  <a:schemeClr val="tx1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254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3F0-4578-9B43-868CB93F5E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'HASIL PRODUKTIF (one way)'!$D$71:$H$72</c:f>
              <c:strCache>
                <c:ptCount val="5"/>
                <c:pt idx="0">
                  <c:v>Kon Con </c:v>
                </c:pt>
                <c:pt idx="1">
                  <c:v>Kon 20% </c:v>
                </c:pt>
                <c:pt idx="2">
                  <c:v>Kon 40% </c:v>
                </c:pt>
                <c:pt idx="3">
                  <c:v>SRI 20% </c:v>
                </c:pt>
                <c:pt idx="4">
                  <c:v>SRI 40% </c:v>
                </c:pt>
              </c:strCache>
            </c:strRef>
          </c:cat>
          <c:val>
            <c:numRef>
              <c:f>'HASIL PRODUKTIF (one way)'!$D$18:$H$18</c:f>
              <c:numCache>
                <c:formatCode>0.00</c:formatCode>
                <c:ptCount val="5"/>
                <c:pt idx="0">
                  <c:v>228.88888888888889</c:v>
                </c:pt>
                <c:pt idx="1">
                  <c:v>198.88888888888889</c:v>
                </c:pt>
                <c:pt idx="2">
                  <c:v>201.22222222222223</c:v>
                </c:pt>
                <c:pt idx="3" formatCode="General">
                  <c:v>164</c:v>
                </c:pt>
                <c:pt idx="4">
                  <c:v>189.77777777777777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3F0-4578-9B43-868CB93F5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100"/>
        <c:axId val="-746649088"/>
        <c:axId val="-746654528"/>
      </c:barChart>
      <c:catAx>
        <c:axId val="-74664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746654528"/>
        <c:crosses val="autoZero"/>
        <c:auto val="1"/>
        <c:lblAlgn val="ctr"/>
        <c:lblOffset val="100"/>
        <c:noMultiLvlLbl val="0"/>
      </c:catAx>
      <c:valAx>
        <c:axId val="-746654528"/>
        <c:scaling>
          <c:orientation val="minMax"/>
          <c:max val="250"/>
          <c:min val="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D" sz="1000" b="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Berat tanaman padi setelah panen</a:t>
                </a:r>
              </a:p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ID" sz="1000" b="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(g)</a:t>
                </a:r>
              </a:p>
            </c:rich>
          </c:tx>
          <c:layout>
            <c:manualLayout>
              <c:xMode val="edge"/>
              <c:yMode val="edge"/>
              <c:x val="4.1310075642180491E-2"/>
              <c:y val="0.160605559549406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crossAx val="-746649088"/>
        <c:crosses val="autoZero"/>
        <c:crossBetween val="between"/>
        <c:majorUnit val="50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847787423065417E-2"/>
          <c:y val="2.5943012331944775E-2"/>
          <c:w val="0.93635070319115887"/>
          <c:h val="0.9032896081800034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'Pemberian Air Irigasi'!$E$11:$E$12</c:f>
              <c:strCache>
                <c:ptCount val="2"/>
                <c:pt idx="0">
                  <c:v>KonCon (liter)</c:v>
                </c:pt>
              </c:strCache>
            </c:strRef>
          </c:tx>
          <c:spPr>
            <a:ln w="349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'Pemberian Air Irigasi'!$D$13:$D$121</c:f>
              <c:numCache>
                <c:formatCode>General</c:formatCode>
                <c:ptCount val="10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</c:numCache>
            </c:numRef>
          </c:xVal>
          <c:yVal>
            <c:numRef>
              <c:f>'Pemberian Air Irigasi'!$E$134:$E$243</c:f>
              <c:numCache>
                <c:formatCode>0.00</c:formatCode>
                <c:ptCount val="110"/>
                <c:pt idx="0">
                  <c:v>42.365000000000002</c:v>
                </c:pt>
                <c:pt idx="1">
                  <c:v>42.365000000000002</c:v>
                </c:pt>
                <c:pt idx="2">
                  <c:v>42.365000000000002</c:v>
                </c:pt>
                <c:pt idx="3">
                  <c:v>42.365000000000002</c:v>
                </c:pt>
                <c:pt idx="4">
                  <c:v>46.285000000000004</c:v>
                </c:pt>
                <c:pt idx="5">
                  <c:v>47.132000000000005</c:v>
                </c:pt>
                <c:pt idx="6">
                  <c:v>48.192000000000007</c:v>
                </c:pt>
                <c:pt idx="7">
                  <c:v>49.163000000000004</c:v>
                </c:pt>
                <c:pt idx="8">
                  <c:v>50.346000000000004</c:v>
                </c:pt>
                <c:pt idx="9">
                  <c:v>51.396000000000001</c:v>
                </c:pt>
                <c:pt idx="10">
                  <c:v>52.628</c:v>
                </c:pt>
                <c:pt idx="11">
                  <c:v>52.628</c:v>
                </c:pt>
                <c:pt idx="12">
                  <c:v>53.508000000000003</c:v>
                </c:pt>
                <c:pt idx="13">
                  <c:v>54.318000000000005</c:v>
                </c:pt>
                <c:pt idx="14">
                  <c:v>55.518000000000008</c:v>
                </c:pt>
                <c:pt idx="15">
                  <c:v>56.341000000000008</c:v>
                </c:pt>
                <c:pt idx="16">
                  <c:v>57.40100000000001</c:v>
                </c:pt>
                <c:pt idx="17">
                  <c:v>58.451000000000008</c:v>
                </c:pt>
                <c:pt idx="18">
                  <c:v>59.093000000000011</c:v>
                </c:pt>
                <c:pt idx="19">
                  <c:v>59.890000000000008</c:v>
                </c:pt>
                <c:pt idx="20">
                  <c:v>65.38000000000001</c:v>
                </c:pt>
                <c:pt idx="21">
                  <c:v>66.12700000000001</c:v>
                </c:pt>
                <c:pt idx="22">
                  <c:v>67.117000000000004</c:v>
                </c:pt>
                <c:pt idx="23">
                  <c:v>68.112000000000009</c:v>
                </c:pt>
                <c:pt idx="24">
                  <c:v>69.12700000000001</c:v>
                </c:pt>
                <c:pt idx="25">
                  <c:v>69.862000000000009</c:v>
                </c:pt>
                <c:pt idx="26">
                  <c:v>70.917000000000016</c:v>
                </c:pt>
                <c:pt idx="27">
                  <c:v>71.967000000000013</c:v>
                </c:pt>
                <c:pt idx="28">
                  <c:v>73.015000000000015</c:v>
                </c:pt>
                <c:pt idx="29">
                  <c:v>74.065000000000012</c:v>
                </c:pt>
                <c:pt idx="30">
                  <c:v>75.160000000000011</c:v>
                </c:pt>
                <c:pt idx="31">
                  <c:v>76.280000000000015</c:v>
                </c:pt>
                <c:pt idx="32">
                  <c:v>77.524000000000015</c:v>
                </c:pt>
                <c:pt idx="33">
                  <c:v>79.105000000000018</c:v>
                </c:pt>
                <c:pt idx="34">
                  <c:v>80.755000000000024</c:v>
                </c:pt>
                <c:pt idx="35">
                  <c:v>82.940000000000026</c:v>
                </c:pt>
                <c:pt idx="36">
                  <c:v>85.330000000000027</c:v>
                </c:pt>
                <c:pt idx="37">
                  <c:v>87.67600000000003</c:v>
                </c:pt>
                <c:pt idx="38">
                  <c:v>89.478000000000037</c:v>
                </c:pt>
                <c:pt idx="39">
                  <c:v>91.608000000000033</c:v>
                </c:pt>
                <c:pt idx="40">
                  <c:v>93.469000000000037</c:v>
                </c:pt>
                <c:pt idx="41">
                  <c:v>96.095000000000041</c:v>
                </c:pt>
                <c:pt idx="42">
                  <c:v>98.202000000000041</c:v>
                </c:pt>
                <c:pt idx="43">
                  <c:v>100.29700000000004</c:v>
                </c:pt>
                <c:pt idx="44">
                  <c:v>102.40200000000004</c:v>
                </c:pt>
                <c:pt idx="45">
                  <c:v>104.55900000000004</c:v>
                </c:pt>
                <c:pt idx="46">
                  <c:v>107.99600000000004</c:v>
                </c:pt>
                <c:pt idx="47">
                  <c:v>111.43300000000004</c:v>
                </c:pt>
                <c:pt idx="48">
                  <c:v>114.57100000000004</c:v>
                </c:pt>
                <c:pt idx="49">
                  <c:v>116.92300000000004</c:v>
                </c:pt>
                <c:pt idx="50">
                  <c:v>119.25200000000004</c:v>
                </c:pt>
                <c:pt idx="51">
                  <c:v>121.59700000000004</c:v>
                </c:pt>
                <c:pt idx="52">
                  <c:v>123.90700000000004</c:v>
                </c:pt>
                <c:pt idx="53">
                  <c:v>126.17200000000004</c:v>
                </c:pt>
                <c:pt idx="54">
                  <c:v>128.49200000000005</c:v>
                </c:pt>
                <c:pt idx="55">
                  <c:v>132.47200000000004</c:v>
                </c:pt>
                <c:pt idx="56">
                  <c:v>137.01200000000003</c:v>
                </c:pt>
                <c:pt idx="57">
                  <c:v>141.35200000000003</c:v>
                </c:pt>
                <c:pt idx="58">
                  <c:v>143.67000000000004</c:v>
                </c:pt>
                <c:pt idx="59">
                  <c:v>147.62000000000003</c:v>
                </c:pt>
                <c:pt idx="60">
                  <c:v>152.24000000000004</c:v>
                </c:pt>
                <c:pt idx="61">
                  <c:v>156.83800000000005</c:v>
                </c:pt>
                <c:pt idx="62">
                  <c:v>160.45100000000005</c:v>
                </c:pt>
                <c:pt idx="63">
                  <c:v>163.75400000000005</c:v>
                </c:pt>
                <c:pt idx="64">
                  <c:v>167.10000000000005</c:v>
                </c:pt>
                <c:pt idx="65">
                  <c:v>170.20100000000005</c:v>
                </c:pt>
                <c:pt idx="66">
                  <c:v>172.31100000000006</c:v>
                </c:pt>
                <c:pt idx="67">
                  <c:v>175.06100000000006</c:v>
                </c:pt>
                <c:pt idx="68">
                  <c:v>179.58100000000007</c:v>
                </c:pt>
                <c:pt idx="69">
                  <c:v>182.90700000000007</c:v>
                </c:pt>
                <c:pt idx="70">
                  <c:v>187.38500000000008</c:v>
                </c:pt>
                <c:pt idx="71">
                  <c:v>191.86300000000008</c:v>
                </c:pt>
                <c:pt idx="72">
                  <c:v>196.3180000000001</c:v>
                </c:pt>
                <c:pt idx="73">
                  <c:v>198.8130000000001</c:v>
                </c:pt>
                <c:pt idx="74">
                  <c:v>202.28500000000011</c:v>
                </c:pt>
                <c:pt idx="75">
                  <c:v>206.23300000000012</c:v>
                </c:pt>
                <c:pt idx="76">
                  <c:v>210.11800000000011</c:v>
                </c:pt>
                <c:pt idx="77">
                  <c:v>213.5930000000001</c:v>
                </c:pt>
                <c:pt idx="78">
                  <c:v>217.04800000000012</c:v>
                </c:pt>
                <c:pt idx="79">
                  <c:v>221.56800000000013</c:v>
                </c:pt>
                <c:pt idx="80">
                  <c:v>225.92800000000014</c:v>
                </c:pt>
                <c:pt idx="81">
                  <c:v>230.04800000000014</c:v>
                </c:pt>
                <c:pt idx="82">
                  <c:v>233.48100000000014</c:v>
                </c:pt>
                <c:pt idx="83">
                  <c:v>237.19500000000014</c:v>
                </c:pt>
                <c:pt idx="84">
                  <c:v>240.52000000000012</c:v>
                </c:pt>
                <c:pt idx="85">
                  <c:v>244.34000000000012</c:v>
                </c:pt>
                <c:pt idx="86">
                  <c:v>248.11600000000013</c:v>
                </c:pt>
                <c:pt idx="87">
                  <c:v>252.74700000000013</c:v>
                </c:pt>
                <c:pt idx="88">
                  <c:v>252.74700000000013</c:v>
                </c:pt>
                <c:pt idx="89">
                  <c:v>265.42000000000013</c:v>
                </c:pt>
                <c:pt idx="90">
                  <c:v>269.21500000000015</c:v>
                </c:pt>
                <c:pt idx="91">
                  <c:v>272.64300000000014</c:v>
                </c:pt>
                <c:pt idx="92">
                  <c:v>276.43800000000016</c:v>
                </c:pt>
                <c:pt idx="93">
                  <c:v>280.18400000000014</c:v>
                </c:pt>
                <c:pt idx="94">
                  <c:v>283.43600000000015</c:v>
                </c:pt>
                <c:pt idx="95">
                  <c:v>287.54300000000018</c:v>
                </c:pt>
                <c:pt idx="96">
                  <c:v>290.24000000000018</c:v>
                </c:pt>
                <c:pt idx="97">
                  <c:v>293.92000000000019</c:v>
                </c:pt>
                <c:pt idx="98">
                  <c:v>296.80500000000018</c:v>
                </c:pt>
                <c:pt idx="99">
                  <c:v>299.63000000000017</c:v>
                </c:pt>
                <c:pt idx="100">
                  <c:v>303.43300000000016</c:v>
                </c:pt>
                <c:pt idx="101">
                  <c:v>305.10400000000016</c:v>
                </c:pt>
                <c:pt idx="102">
                  <c:v>305.10400000000016</c:v>
                </c:pt>
                <c:pt idx="103">
                  <c:v>305.10400000000016</c:v>
                </c:pt>
                <c:pt idx="104">
                  <c:v>305.10400000000016</c:v>
                </c:pt>
                <c:pt idx="105">
                  <c:v>305.10400000000016</c:v>
                </c:pt>
                <c:pt idx="106">
                  <c:v>305.10400000000016</c:v>
                </c:pt>
                <c:pt idx="107">
                  <c:v>305.10400000000016</c:v>
                </c:pt>
                <c:pt idx="108">
                  <c:v>305.10400000000016</c:v>
                </c:pt>
                <c:pt idx="109">
                  <c:v>305.10400000000016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06F-4127-938F-BEDA11D28852}"/>
            </c:ext>
          </c:extLst>
        </c:ser>
        <c:ser>
          <c:idx val="1"/>
          <c:order val="1"/>
          <c:tx>
            <c:strRef>
              <c:f>'Pemberian Air Irigasi'!$F$11:$F$12</c:f>
              <c:strCache>
                <c:ptCount val="2"/>
                <c:pt idx="0">
                  <c:v>Kon 20% (liter)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'Pemberian Air Irigasi'!$D$13:$D$121</c:f>
              <c:numCache>
                <c:formatCode>General</c:formatCode>
                <c:ptCount val="10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</c:numCache>
            </c:numRef>
          </c:xVal>
          <c:yVal>
            <c:numRef>
              <c:f>'Pemberian Air Irigasi'!$F$134:$F$243</c:f>
              <c:numCache>
                <c:formatCode>0.00</c:formatCode>
                <c:ptCount val="110"/>
                <c:pt idx="0">
                  <c:v>41.25</c:v>
                </c:pt>
                <c:pt idx="1">
                  <c:v>41.25</c:v>
                </c:pt>
                <c:pt idx="2">
                  <c:v>41.25</c:v>
                </c:pt>
                <c:pt idx="3">
                  <c:v>41.25</c:v>
                </c:pt>
                <c:pt idx="4">
                  <c:v>44.494999999999997</c:v>
                </c:pt>
                <c:pt idx="5">
                  <c:v>45.364999999999995</c:v>
                </c:pt>
                <c:pt idx="6">
                  <c:v>46.475999999999992</c:v>
                </c:pt>
                <c:pt idx="7">
                  <c:v>47.361999999999995</c:v>
                </c:pt>
                <c:pt idx="8">
                  <c:v>48.233999999999995</c:v>
                </c:pt>
                <c:pt idx="9">
                  <c:v>49.310999999999993</c:v>
                </c:pt>
                <c:pt idx="10">
                  <c:v>50.500999999999991</c:v>
                </c:pt>
                <c:pt idx="11">
                  <c:v>51.409999999999989</c:v>
                </c:pt>
                <c:pt idx="12">
                  <c:v>51.910999999999987</c:v>
                </c:pt>
                <c:pt idx="13">
                  <c:v>52.786999999999985</c:v>
                </c:pt>
                <c:pt idx="14">
                  <c:v>53.821999999999981</c:v>
                </c:pt>
                <c:pt idx="15">
                  <c:v>54.856999999999978</c:v>
                </c:pt>
                <c:pt idx="16">
                  <c:v>55.891999999999975</c:v>
                </c:pt>
                <c:pt idx="17">
                  <c:v>56.916999999999973</c:v>
                </c:pt>
                <c:pt idx="18">
                  <c:v>57.465999999999973</c:v>
                </c:pt>
                <c:pt idx="19">
                  <c:v>58.171999999999976</c:v>
                </c:pt>
                <c:pt idx="20">
                  <c:v>63.568999999999974</c:v>
                </c:pt>
                <c:pt idx="21">
                  <c:v>64.214999999999975</c:v>
                </c:pt>
                <c:pt idx="22">
                  <c:v>65.189999999999969</c:v>
                </c:pt>
                <c:pt idx="23">
                  <c:v>66.137999999999963</c:v>
                </c:pt>
                <c:pt idx="24">
                  <c:v>67.089999999999961</c:v>
                </c:pt>
                <c:pt idx="25">
                  <c:v>67.80999999999996</c:v>
                </c:pt>
                <c:pt idx="26">
                  <c:v>68.829999999999956</c:v>
                </c:pt>
                <c:pt idx="27">
                  <c:v>69.865999999999957</c:v>
                </c:pt>
                <c:pt idx="28">
                  <c:v>70.890999999999963</c:v>
                </c:pt>
                <c:pt idx="29">
                  <c:v>71.905999999999963</c:v>
                </c:pt>
                <c:pt idx="30">
                  <c:v>72.990999999999957</c:v>
                </c:pt>
                <c:pt idx="31">
                  <c:v>74.08099999999996</c:v>
                </c:pt>
                <c:pt idx="32">
                  <c:v>75.238999999999962</c:v>
                </c:pt>
                <c:pt idx="33">
                  <c:v>76.873999999999967</c:v>
                </c:pt>
                <c:pt idx="34">
                  <c:v>78.531999999999968</c:v>
                </c:pt>
                <c:pt idx="35">
                  <c:v>80.117999999999967</c:v>
                </c:pt>
                <c:pt idx="36">
                  <c:v>82.243999999999971</c:v>
                </c:pt>
                <c:pt idx="37">
                  <c:v>84.453999999999965</c:v>
                </c:pt>
                <c:pt idx="38">
                  <c:v>86.123999999999967</c:v>
                </c:pt>
                <c:pt idx="39">
                  <c:v>87.836999999999961</c:v>
                </c:pt>
                <c:pt idx="40">
                  <c:v>89.722999999999956</c:v>
                </c:pt>
                <c:pt idx="41">
                  <c:v>92.144999999999953</c:v>
                </c:pt>
                <c:pt idx="42">
                  <c:v>94.261999999999958</c:v>
                </c:pt>
                <c:pt idx="43">
                  <c:v>96.371999999999957</c:v>
                </c:pt>
                <c:pt idx="44">
                  <c:v>98.481999999999957</c:v>
                </c:pt>
                <c:pt idx="45">
                  <c:v>100.69199999999995</c:v>
                </c:pt>
                <c:pt idx="46">
                  <c:v>103.32299999999995</c:v>
                </c:pt>
                <c:pt idx="47">
                  <c:v>105.76999999999995</c:v>
                </c:pt>
                <c:pt idx="48">
                  <c:v>108.56599999999996</c:v>
                </c:pt>
                <c:pt idx="49">
                  <c:v>110.88899999999995</c:v>
                </c:pt>
                <c:pt idx="50">
                  <c:v>112.92399999999995</c:v>
                </c:pt>
                <c:pt idx="51">
                  <c:v>114.93399999999995</c:v>
                </c:pt>
                <c:pt idx="52">
                  <c:v>117.05399999999996</c:v>
                </c:pt>
                <c:pt idx="53">
                  <c:v>119.30399999999996</c:v>
                </c:pt>
                <c:pt idx="54">
                  <c:v>121.53899999999996</c:v>
                </c:pt>
                <c:pt idx="55">
                  <c:v>125.44199999999996</c:v>
                </c:pt>
                <c:pt idx="56">
                  <c:v>128.90999999999997</c:v>
                </c:pt>
                <c:pt idx="57">
                  <c:v>132.38799999999998</c:v>
                </c:pt>
                <c:pt idx="58">
                  <c:v>134.60599999999997</c:v>
                </c:pt>
                <c:pt idx="59">
                  <c:v>136.82399999999996</c:v>
                </c:pt>
                <c:pt idx="60">
                  <c:v>141.11399999999995</c:v>
                </c:pt>
                <c:pt idx="61">
                  <c:v>145.20899999999995</c:v>
                </c:pt>
                <c:pt idx="62">
                  <c:v>148.58399999999995</c:v>
                </c:pt>
                <c:pt idx="63">
                  <c:v>151.73799999999994</c:v>
                </c:pt>
                <c:pt idx="64">
                  <c:v>154.56999999999994</c:v>
                </c:pt>
                <c:pt idx="65">
                  <c:v>157.36599999999993</c:v>
                </c:pt>
                <c:pt idx="66">
                  <c:v>159.45399999999992</c:v>
                </c:pt>
                <c:pt idx="67">
                  <c:v>162.21999999999991</c:v>
                </c:pt>
                <c:pt idx="68">
                  <c:v>166.33999999999992</c:v>
                </c:pt>
                <c:pt idx="69">
                  <c:v>169.49799999999991</c:v>
                </c:pt>
                <c:pt idx="70">
                  <c:v>173.51799999999992</c:v>
                </c:pt>
                <c:pt idx="71">
                  <c:v>177.53799999999993</c:v>
                </c:pt>
                <c:pt idx="72">
                  <c:v>180.70799999999991</c:v>
                </c:pt>
                <c:pt idx="73">
                  <c:v>182.76699999999991</c:v>
                </c:pt>
                <c:pt idx="74">
                  <c:v>186.1389999999999</c:v>
                </c:pt>
                <c:pt idx="75">
                  <c:v>189.33499999999989</c:v>
                </c:pt>
                <c:pt idx="76">
                  <c:v>193.2709999999999</c:v>
                </c:pt>
                <c:pt idx="77">
                  <c:v>196.60099999999991</c:v>
                </c:pt>
                <c:pt idx="78">
                  <c:v>199.80199999999991</c:v>
                </c:pt>
                <c:pt idx="79">
                  <c:v>203.39799999999991</c:v>
                </c:pt>
                <c:pt idx="80">
                  <c:v>207.0259999999999</c:v>
                </c:pt>
                <c:pt idx="81">
                  <c:v>211.8839999999999</c:v>
                </c:pt>
                <c:pt idx="82">
                  <c:v>214.54199999999989</c:v>
                </c:pt>
                <c:pt idx="83">
                  <c:v>217.87399999999988</c:v>
                </c:pt>
                <c:pt idx="84">
                  <c:v>221.10199999999989</c:v>
                </c:pt>
                <c:pt idx="85">
                  <c:v>224.36699999999988</c:v>
                </c:pt>
                <c:pt idx="86">
                  <c:v>228.01899999999986</c:v>
                </c:pt>
                <c:pt idx="87">
                  <c:v>232.03899999999987</c:v>
                </c:pt>
                <c:pt idx="88">
                  <c:v>232.03899999999987</c:v>
                </c:pt>
                <c:pt idx="89">
                  <c:v>247.97299999999987</c:v>
                </c:pt>
                <c:pt idx="90">
                  <c:v>251.82999999999987</c:v>
                </c:pt>
                <c:pt idx="91">
                  <c:v>255.67899999999986</c:v>
                </c:pt>
                <c:pt idx="92">
                  <c:v>259.16399999999987</c:v>
                </c:pt>
                <c:pt idx="93">
                  <c:v>262.9079999999999</c:v>
                </c:pt>
                <c:pt idx="94">
                  <c:v>265.84099999999989</c:v>
                </c:pt>
                <c:pt idx="95">
                  <c:v>270.29199999999992</c:v>
                </c:pt>
                <c:pt idx="96">
                  <c:v>273.75699999999989</c:v>
                </c:pt>
                <c:pt idx="97">
                  <c:v>276.6169999999999</c:v>
                </c:pt>
                <c:pt idx="98">
                  <c:v>279.58499999999992</c:v>
                </c:pt>
                <c:pt idx="99">
                  <c:v>282.64999999999992</c:v>
                </c:pt>
                <c:pt idx="100">
                  <c:v>285.69199999999989</c:v>
                </c:pt>
                <c:pt idx="101">
                  <c:v>288.61599999999987</c:v>
                </c:pt>
                <c:pt idx="102">
                  <c:v>288.61599999999987</c:v>
                </c:pt>
                <c:pt idx="103">
                  <c:v>288.61599999999987</c:v>
                </c:pt>
                <c:pt idx="104">
                  <c:v>288.61599999999987</c:v>
                </c:pt>
                <c:pt idx="105">
                  <c:v>288.61599999999987</c:v>
                </c:pt>
                <c:pt idx="106">
                  <c:v>288.61599999999987</c:v>
                </c:pt>
                <c:pt idx="107">
                  <c:v>288.61599999999987</c:v>
                </c:pt>
                <c:pt idx="108">
                  <c:v>288.61599999999987</c:v>
                </c:pt>
                <c:pt idx="109">
                  <c:v>288.61599999999987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06F-4127-938F-BEDA11D28852}"/>
            </c:ext>
          </c:extLst>
        </c:ser>
        <c:ser>
          <c:idx val="2"/>
          <c:order val="2"/>
          <c:tx>
            <c:strRef>
              <c:f>'Pemberian Air Irigasi'!$G$11:$G$12</c:f>
              <c:strCache>
                <c:ptCount val="2"/>
                <c:pt idx="0">
                  <c:v>Kon 40% (liter)</c:v>
                </c:pt>
              </c:strCache>
            </c:strRef>
          </c:tx>
          <c:spPr>
            <a:ln w="317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rgbClr val="C00000"/>
              </a:solidFill>
              <a:ln w="9525">
                <a:solidFill>
                  <a:schemeClr val="bg2">
                    <a:lumMod val="10000"/>
                  </a:schemeClr>
                </a:solidFill>
              </a:ln>
              <a:effectLst/>
            </c:spPr>
          </c:marker>
          <c:xVal>
            <c:numRef>
              <c:f>'Pemberian Air Irigasi'!$D$13:$D$121</c:f>
              <c:numCache>
                <c:formatCode>General</c:formatCode>
                <c:ptCount val="10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</c:numCache>
            </c:numRef>
          </c:xVal>
          <c:yVal>
            <c:numRef>
              <c:f>'Pemberian Air Irigasi'!$G$134:$G$243</c:f>
              <c:numCache>
                <c:formatCode>0.00</c:formatCode>
                <c:ptCount val="110"/>
                <c:pt idx="0">
                  <c:v>41.335000000000001</c:v>
                </c:pt>
                <c:pt idx="1">
                  <c:v>41.335000000000001</c:v>
                </c:pt>
                <c:pt idx="2">
                  <c:v>41.335000000000001</c:v>
                </c:pt>
                <c:pt idx="3">
                  <c:v>41.335000000000001</c:v>
                </c:pt>
                <c:pt idx="4">
                  <c:v>44.155000000000001</c:v>
                </c:pt>
                <c:pt idx="5">
                  <c:v>44.655000000000001</c:v>
                </c:pt>
                <c:pt idx="6">
                  <c:v>45.277999999999999</c:v>
                </c:pt>
                <c:pt idx="7">
                  <c:v>45.998999999999995</c:v>
                </c:pt>
                <c:pt idx="8">
                  <c:v>46.822999999999993</c:v>
                </c:pt>
                <c:pt idx="9">
                  <c:v>47.771999999999991</c:v>
                </c:pt>
                <c:pt idx="10">
                  <c:v>48.694999999999993</c:v>
                </c:pt>
                <c:pt idx="11">
                  <c:v>48.694999999999993</c:v>
                </c:pt>
                <c:pt idx="12">
                  <c:v>49.04699999999999</c:v>
                </c:pt>
                <c:pt idx="13">
                  <c:v>50.300999999999988</c:v>
                </c:pt>
                <c:pt idx="14">
                  <c:v>50.759999999999991</c:v>
                </c:pt>
                <c:pt idx="15">
                  <c:v>51.66599999999999</c:v>
                </c:pt>
                <c:pt idx="16">
                  <c:v>52.645999999999987</c:v>
                </c:pt>
                <c:pt idx="17">
                  <c:v>53.620999999999988</c:v>
                </c:pt>
                <c:pt idx="18">
                  <c:v>54.300999999999988</c:v>
                </c:pt>
                <c:pt idx="19">
                  <c:v>55.039999999999985</c:v>
                </c:pt>
                <c:pt idx="20">
                  <c:v>55.808999999999983</c:v>
                </c:pt>
                <c:pt idx="21">
                  <c:v>56.587999999999987</c:v>
                </c:pt>
                <c:pt idx="22">
                  <c:v>57.49199999999999</c:v>
                </c:pt>
                <c:pt idx="23">
                  <c:v>58.393999999999991</c:v>
                </c:pt>
                <c:pt idx="24">
                  <c:v>59.303999999999988</c:v>
                </c:pt>
                <c:pt idx="25">
                  <c:v>60.248999999999988</c:v>
                </c:pt>
                <c:pt idx="26">
                  <c:v>61.05899999999999</c:v>
                </c:pt>
                <c:pt idx="27">
                  <c:v>61.878999999999991</c:v>
                </c:pt>
                <c:pt idx="28">
                  <c:v>62.836999999999989</c:v>
                </c:pt>
                <c:pt idx="29">
                  <c:v>63.781999999999989</c:v>
                </c:pt>
                <c:pt idx="30">
                  <c:v>64.72699999999999</c:v>
                </c:pt>
                <c:pt idx="31">
                  <c:v>65.671999999999983</c:v>
                </c:pt>
                <c:pt idx="32">
                  <c:v>67.766999999999982</c:v>
                </c:pt>
                <c:pt idx="33">
                  <c:v>69.397999999999982</c:v>
                </c:pt>
                <c:pt idx="34">
                  <c:v>70.955999999999989</c:v>
                </c:pt>
                <c:pt idx="35">
                  <c:v>72.221999999999994</c:v>
                </c:pt>
                <c:pt idx="36">
                  <c:v>74.310999999999993</c:v>
                </c:pt>
                <c:pt idx="37">
                  <c:v>76.090999999999994</c:v>
                </c:pt>
                <c:pt idx="38">
                  <c:v>79.730999999999995</c:v>
                </c:pt>
                <c:pt idx="39">
                  <c:v>81.510999999999996</c:v>
                </c:pt>
                <c:pt idx="40">
                  <c:v>83.143000000000001</c:v>
                </c:pt>
                <c:pt idx="41">
                  <c:v>85.296999999999997</c:v>
                </c:pt>
                <c:pt idx="42">
                  <c:v>87.155999999999992</c:v>
                </c:pt>
                <c:pt idx="43">
                  <c:v>88.944999999999993</c:v>
                </c:pt>
                <c:pt idx="44">
                  <c:v>90.75</c:v>
                </c:pt>
                <c:pt idx="45">
                  <c:v>92.57</c:v>
                </c:pt>
                <c:pt idx="46">
                  <c:v>94.389999999999986</c:v>
                </c:pt>
                <c:pt idx="47">
                  <c:v>96.20999999999998</c:v>
                </c:pt>
                <c:pt idx="48">
                  <c:v>98.670999999999978</c:v>
                </c:pt>
                <c:pt idx="49">
                  <c:v>100.59399999999998</c:v>
                </c:pt>
                <c:pt idx="50">
                  <c:v>102.44899999999998</c:v>
                </c:pt>
                <c:pt idx="51">
                  <c:v>104.28399999999998</c:v>
                </c:pt>
                <c:pt idx="52">
                  <c:v>106.76899999999998</c:v>
                </c:pt>
                <c:pt idx="53">
                  <c:v>109.30099999999997</c:v>
                </c:pt>
                <c:pt idx="54">
                  <c:v>111.78699999999998</c:v>
                </c:pt>
                <c:pt idx="55">
                  <c:v>115.43299999999998</c:v>
                </c:pt>
                <c:pt idx="56">
                  <c:v>118.61299999999999</c:v>
                </c:pt>
                <c:pt idx="57">
                  <c:v>121.89999999999999</c:v>
                </c:pt>
                <c:pt idx="58">
                  <c:v>123.98499999999999</c:v>
                </c:pt>
                <c:pt idx="59">
                  <c:v>126.13899999999998</c:v>
                </c:pt>
                <c:pt idx="60">
                  <c:v>130.42399999999998</c:v>
                </c:pt>
                <c:pt idx="61">
                  <c:v>133.44299999999998</c:v>
                </c:pt>
                <c:pt idx="62">
                  <c:v>136.90299999999999</c:v>
                </c:pt>
                <c:pt idx="63">
                  <c:v>139.34799999999998</c:v>
                </c:pt>
                <c:pt idx="64">
                  <c:v>142.553</c:v>
                </c:pt>
                <c:pt idx="65">
                  <c:v>144.91800000000001</c:v>
                </c:pt>
                <c:pt idx="66">
                  <c:v>146.97300000000001</c:v>
                </c:pt>
                <c:pt idx="67">
                  <c:v>149.429</c:v>
                </c:pt>
                <c:pt idx="68">
                  <c:v>153.70500000000001</c:v>
                </c:pt>
                <c:pt idx="69">
                  <c:v>155.87700000000001</c:v>
                </c:pt>
                <c:pt idx="70">
                  <c:v>160.04600000000002</c:v>
                </c:pt>
                <c:pt idx="71">
                  <c:v>163.00100000000003</c:v>
                </c:pt>
                <c:pt idx="72">
                  <c:v>166.01100000000002</c:v>
                </c:pt>
                <c:pt idx="73">
                  <c:v>168.09100000000004</c:v>
                </c:pt>
                <c:pt idx="74">
                  <c:v>171.44000000000003</c:v>
                </c:pt>
                <c:pt idx="75">
                  <c:v>174.58200000000002</c:v>
                </c:pt>
                <c:pt idx="76">
                  <c:v>178.02400000000003</c:v>
                </c:pt>
                <c:pt idx="77">
                  <c:v>181.37000000000003</c:v>
                </c:pt>
                <c:pt idx="78">
                  <c:v>184.55200000000002</c:v>
                </c:pt>
                <c:pt idx="79">
                  <c:v>188.37200000000001</c:v>
                </c:pt>
                <c:pt idx="80">
                  <c:v>192.22800000000001</c:v>
                </c:pt>
                <c:pt idx="81">
                  <c:v>196.077</c:v>
                </c:pt>
                <c:pt idx="82">
                  <c:v>199.803</c:v>
                </c:pt>
                <c:pt idx="83">
                  <c:v>202.482</c:v>
                </c:pt>
                <c:pt idx="84">
                  <c:v>205.642</c:v>
                </c:pt>
                <c:pt idx="85">
                  <c:v>209.001</c:v>
                </c:pt>
                <c:pt idx="86">
                  <c:v>212.827</c:v>
                </c:pt>
                <c:pt idx="87">
                  <c:v>217.035</c:v>
                </c:pt>
                <c:pt idx="88">
                  <c:v>217.035</c:v>
                </c:pt>
                <c:pt idx="89">
                  <c:v>225.75</c:v>
                </c:pt>
                <c:pt idx="90">
                  <c:v>229.501</c:v>
                </c:pt>
                <c:pt idx="91">
                  <c:v>233.226</c:v>
                </c:pt>
                <c:pt idx="92">
                  <c:v>236.994</c:v>
                </c:pt>
                <c:pt idx="93">
                  <c:v>240.506</c:v>
                </c:pt>
                <c:pt idx="94">
                  <c:v>243.208</c:v>
                </c:pt>
                <c:pt idx="95">
                  <c:v>247.78100000000001</c:v>
                </c:pt>
                <c:pt idx="96">
                  <c:v>249.816</c:v>
                </c:pt>
                <c:pt idx="97">
                  <c:v>253.45500000000001</c:v>
                </c:pt>
                <c:pt idx="98">
                  <c:v>256.78200000000004</c:v>
                </c:pt>
                <c:pt idx="99">
                  <c:v>260.14000000000004</c:v>
                </c:pt>
                <c:pt idx="100">
                  <c:v>263.30000000000007</c:v>
                </c:pt>
                <c:pt idx="101">
                  <c:v>264.92000000000007</c:v>
                </c:pt>
                <c:pt idx="102">
                  <c:v>264.92000000000007</c:v>
                </c:pt>
                <c:pt idx="103">
                  <c:v>264.92000000000007</c:v>
                </c:pt>
                <c:pt idx="104">
                  <c:v>264.92000000000007</c:v>
                </c:pt>
                <c:pt idx="105">
                  <c:v>264.92000000000007</c:v>
                </c:pt>
                <c:pt idx="106">
                  <c:v>264.92000000000007</c:v>
                </c:pt>
                <c:pt idx="107">
                  <c:v>264.92000000000007</c:v>
                </c:pt>
                <c:pt idx="108">
                  <c:v>264.92000000000007</c:v>
                </c:pt>
                <c:pt idx="109">
                  <c:v>264.92000000000007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06F-4127-938F-BEDA11D28852}"/>
            </c:ext>
          </c:extLst>
        </c:ser>
        <c:ser>
          <c:idx val="3"/>
          <c:order val="3"/>
          <c:tx>
            <c:strRef>
              <c:f>'Pemberian Air Irigasi'!$H$11:$H$12</c:f>
              <c:strCache>
                <c:ptCount val="2"/>
                <c:pt idx="0">
                  <c:v>SRI 20% (liter)</c:v>
                </c:pt>
              </c:strCache>
            </c:strRef>
          </c:tx>
          <c:spPr>
            <a:ln w="31750" cap="rnd">
              <a:solidFill>
                <a:srgbClr val="002060"/>
              </a:solidFill>
              <a:prstDash val="dash"/>
              <a:round/>
            </a:ln>
            <a:effectLst/>
          </c:spPr>
          <c:marker>
            <c:symbol val="circle"/>
            <c:size val="7"/>
            <c:spPr>
              <a:solidFill>
                <a:srgbClr val="00206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'Pemberian Air Irigasi'!$D$13:$D$121</c:f>
              <c:numCache>
                <c:formatCode>General</c:formatCode>
                <c:ptCount val="10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</c:numCache>
            </c:numRef>
          </c:xVal>
          <c:yVal>
            <c:numRef>
              <c:f>'Pemberian Air Irigasi'!$H$134:$H$243</c:f>
              <c:numCache>
                <c:formatCode>0.00</c:formatCode>
                <c:ptCount val="110"/>
                <c:pt idx="0">
                  <c:v>39.450000000000003</c:v>
                </c:pt>
                <c:pt idx="1">
                  <c:v>39.450000000000003</c:v>
                </c:pt>
                <c:pt idx="2">
                  <c:v>39.450000000000003</c:v>
                </c:pt>
                <c:pt idx="3">
                  <c:v>39.450000000000003</c:v>
                </c:pt>
                <c:pt idx="4">
                  <c:v>39.450000000000003</c:v>
                </c:pt>
                <c:pt idx="5">
                  <c:v>39.450000000000003</c:v>
                </c:pt>
                <c:pt idx="6">
                  <c:v>39.450000000000003</c:v>
                </c:pt>
                <c:pt idx="7">
                  <c:v>39.450000000000003</c:v>
                </c:pt>
                <c:pt idx="8">
                  <c:v>39.450000000000003</c:v>
                </c:pt>
                <c:pt idx="9">
                  <c:v>47.677000000000007</c:v>
                </c:pt>
                <c:pt idx="10">
                  <c:v>47.677000000000007</c:v>
                </c:pt>
                <c:pt idx="11">
                  <c:v>47.677000000000007</c:v>
                </c:pt>
                <c:pt idx="12">
                  <c:v>47.677000000000007</c:v>
                </c:pt>
                <c:pt idx="13">
                  <c:v>47.677000000000007</c:v>
                </c:pt>
                <c:pt idx="14">
                  <c:v>47.677000000000007</c:v>
                </c:pt>
                <c:pt idx="15">
                  <c:v>47.677000000000007</c:v>
                </c:pt>
                <c:pt idx="16">
                  <c:v>47.677000000000007</c:v>
                </c:pt>
                <c:pt idx="17">
                  <c:v>47.677000000000007</c:v>
                </c:pt>
                <c:pt idx="18">
                  <c:v>54.512000000000008</c:v>
                </c:pt>
                <c:pt idx="19">
                  <c:v>54.512000000000008</c:v>
                </c:pt>
                <c:pt idx="20">
                  <c:v>54.512000000000008</c:v>
                </c:pt>
                <c:pt idx="21">
                  <c:v>54.512000000000008</c:v>
                </c:pt>
                <c:pt idx="22">
                  <c:v>54.512000000000008</c:v>
                </c:pt>
                <c:pt idx="23">
                  <c:v>54.512000000000008</c:v>
                </c:pt>
                <c:pt idx="24">
                  <c:v>54.512000000000008</c:v>
                </c:pt>
                <c:pt idx="25">
                  <c:v>54.512000000000008</c:v>
                </c:pt>
                <c:pt idx="26">
                  <c:v>61.327000000000005</c:v>
                </c:pt>
                <c:pt idx="27">
                  <c:v>61.327000000000005</c:v>
                </c:pt>
                <c:pt idx="28">
                  <c:v>61.327000000000005</c:v>
                </c:pt>
                <c:pt idx="29">
                  <c:v>61.327000000000005</c:v>
                </c:pt>
                <c:pt idx="30">
                  <c:v>61.327000000000005</c:v>
                </c:pt>
                <c:pt idx="31">
                  <c:v>61.327000000000005</c:v>
                </c:pt>
                <c:pt idx="32">
                  <c:v>69.427000000000007</c:v>
                </c:pt>
                <c:pt idx="33">
                  <c:v>69.427000000000007</c:v>
                </c:pt>
                <c:pt idx="34">
                  <c:v>69.427000000000007</c:v>
                </c:pt>
                <c:pt idx="35">
                  <c:v>69.427000000000007</c:v>
                </c:pt>
                <c:pt idx="36">
                  <c:v>77.552000000000007</c:v>
                </c:pt>
                <c:pt idx="37">
                  <c:v>77.552000000000007</c:v>
                </c:pt>
                <c:pt idx="38">
                  <c:v>77.552000000000007</c:v>
                </c:pt>
                <c:pt idx="39">
                  <c:v>77.552000000000007</c:v>
                </c:pt>
                <c:pt idx="40">
                  <c:v>86.082000000000008</c:v>
                </c:pt>
                <c:pt idx="41">
                  <c:v>86.082000000000008</c:v>
                </c:pt>
                <c:pt idx="42">
                  <c:v>86.082000000000008</c:v>
                </c:pt>
                <c:pt idx="43">
                  <c:v>86.082000000000008</c:v>
                </c:pt>
                <c:pt idx="44">
                  <c:v>94.232000000000014</c:v>
                </c:pt>
                <c:pt idx="45">
                  <c:v>94.232000000000014</c:v>
                </c:pt>
                <c:pt idx="46">
                  <c:v>94.232000000000014</c:v>
                </c:pt>
                <c:pt idx="47">
                  <c:v>102.63200000000002</c:v>
                </c:pt>
                <c:pt idx="48">
                  <c:v>102.63200000000002</c:v>
                </c:pt>
                <c:pt idx="49">
                  <c:v>102.63200000000002</c:v>
                </c:pt>
                <c:pt idx="50">
                  <c:v>102.63200000000002</c:v>
                </c:pt>
                <c:pt idx="51">
                  <c:v>111.73200000000001</c:v>
                </c:pt>
                <c:pt idx="52">
                  <c:v>111.73200000000001</c:v>
                </c:pt>
                <c:pt idx="53">
                  <c:v>111.73200000000001</c:v>
                </c:pt>
                <c:pt idx="54">
                  <c:v>111.73200000000001</c:v>
                </c:pt>
                <c:pt idx="55">
                  <c:v>120.76700000000001</c:v>
                </c:pt>
                <c:pt idx="56">
                  <c:v>120.76700000000001</c:v>
                </c:pt>
                <c:pt idx="57">
                  <c:v>120.76700000000001</c:v>
                </c:pt>
                <c:pt idx="58">
                  <c:v>130.28700000000001</c:v>
                </c:pt>
                <c:pt idx="59">
                  <c:v>130.28700000000001</c:v>
                </c:pt>
                <c:pt idx="60">
                  <c:v>130.28700000000001</c:v>
                </c:pt>
                <c:pt idx="61">
                  <c:v>139.80700000000002</c:v>
                </c:pt>
                <c:pt idx="62">
                  <c:v>139.80700000000002</c:v>
                </c:pt>
                <c:pt idx="63">
                  <c:v>139.80700000000002</c:v>
                </c:pt>
                <c:pt idx="64">
                  <c:v>149.24200000000002</c:v>
                </c:pt>
                <c:pt idx="65">
                  <c:v>149.24200000000002</c:v>
                </c:pt>
                <c:pt idx="66">
                  <c:v>149.24200000000002</c:v>
                </c:pt>
                <c:pt idx="67">
                  <c:v>149.24200000000002</c:v>
                </c:pt>
                <c:pt idx="68">
                  <c:v>162.07400000000001</c:v>
                </c:pt>
                <c:pt idx="69">
                  <c:v>162.07400000000001</c:v>
                </c:pt>
                <c:pt idx="70">
                  <c:v>162.07400000000001</c:v>
                </c:pt>
                <c:pt idx="71">
                  <c:v>162.07400000000001</c:v>
                </c:pt>
                <c:pt idx="72">
                  <c:v>173.661</c:v>
                </c:pt>
                <c:pt idx="73">
                  <c:v>173.661</c:v>
                </c:pt>
                <c:pt idx="74">
                  <c:v>173.661</c:v>
                </c:pt>
                <c:pt idx="75">
                  <c:v>173.661</c:v>
                </c:pt>
                <c:pt idx="76">
                  <c:v>184.614</c:v>
                </c:pt>
                <c:pt idx="77">
                  <c:v>184.614</c:v>
                </c:pt>
                <c:pt idx="78">
                  <c:v>184.614</c:v>
                </c:pt>
                <c:pt idx="79">
                  <c:v>184.614</c:v>
                </c:pt>
                <c:pt idx="80">
                  <c:v>195.75200000000001</c:v>
                </c:pt>
                <c:pt idx="81">
                  <c:v>195.75200000000001</c:v>
                </c:pt>
                <c:pt idx="82">
                  <c:v>195.75200000000001</c:v>
                </c:pt>
                <c:pt idx="83">
                  <c:v>205.88200000000001</c:v>
                </c:pt>
                <c:pt idx="84">
                  <c:v>205.88200000000001</c:v>
                </c:pt>
                <c:pt idx="85">
                  <c:v>205.88200000000001</c:v>
                </c:pt>
                <c:pt idx="86">
                  <c:v>205.88200000000001</c:v>
                </c:pt>
                <c:pt idx="87">
                  <c:v>205.88200000000001</c:v>
                </c:pt>
                <c:pt idx="88">
                  <c:v>205.88200000000001</c:v>
                </c:pt>
                <c:pt idx="89">
                  <c:v>215.50400000000002</c:v>
                </c:pt>
                <c:pt idx="90">
                  <c:v>215.50400000000002</c:v>
                </c:pt>
                <c:pt idx="91">
                  <c:v>215.50400000000002</c:v>
                </c:pt>
                <c:pt idx="92">
                  <c:v>215.50400000000002</c:v>
                </c:pt>
                <c:pt idx="93">
                  <c:v>226.495</c:v>
                </c:pt>
                <c:pt idx="94">
                  <c:v>226.495</c:v>
                </c:pt>
                <c:pt idx="95">
                  <c:v>226.495</c:v>
                </c:pt>
                <c:pt idx="96">
                  <c:v>226.495</c:v>
                </c:pt>
                <c:pt idx="97">
                  <c:v>236.81300000000002</c:v>
                </c:pt>
                <c:pt idx="98">
                  <c:v>236.81300000000002</c:v>
                </c:pt>
                <c:pt idx="99">
                  <c:v>236.81300000000002</c:v>
                </c:pt>
                <c:pt idx="100">
                  <c:v>236.81300000000002</c:v>
                </c:pt>
                <c:pt idx="101">
                  <c:v>246.41000000000003</c:v>
                </c:pt>
                <c:pt idx="102">
                  <c:v>246.41000000000003</c:v>
                </c:pt>
                <c:pt idx="103">
                  <c:v>246.41000000000003</c:v>
                </c:pt>
                <c:pt idx="104">
                  <c:v>246.41000000000003</c:v>
                </c:pt>
                <c:pt idx="105">
                  <c:v>246.41000000000003</c:v>
                </c:pt>
                <c:pt idx="106">
                  <c:v>246.41000000000003</c:v>
                </c:pt>
                <c:pt idx="107">
                  <c:v>246.41000000000003</c:v>
                </c:pt>
                <c:pt idx="108">
                  <c:v>246.41000000000003</c:v>
                </c:pt>
                <c:pt idx="109">
                  <c:v>246.41000000000003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06F-4127-938F-BEDA11D28852}"/>
            </c:ext>
          </c:extLst>
        </c:ser>
        <c:ser>
          <c:idx val="4"/>
          <c:order val="4"/>
          <c:tx>
            <c:strRef>
              <c:f>'Pemberian Air Irigasi'!$I$11:$I$12</c:f>
              <c:strCache>
                <c:ptCount val="2"/>
                <c:pt idx="0">
                  <c:v>SRI 40% (liter)</c:v>
                </c:pt>
              </c:strCache>
            </c:strRef>
          </c:tx>
          <c:spPr>
            <a:ln w="31750" cap="rnd">
              <a:solidFill>
                <a:schemeClr val="accent6">
                  <a:lumMod val="50000"/>
                </a:schemeClr>
              </a:solidFill>
              <a:prstDash val="dash"/>
              <a:round/>
            </a:ln>
            <a:effectLst/>
          </c:spPr>
          <c:marker>
            <c:symbol val="triangle"/>
            <c:size val="8"/>
            <c:spPr>
              <a:solidFill>
                <a:srgbClr val="00B05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'Pemberian Air Irigasi'!$D$13:$D$121</c:f>
              <c:numCache>
                <c:formatCode>General</c:formatCode>
                <c:ptCount val="10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</c:numCache>
            </c:numRef>
          </c:xVal>
          <c:yVal>
            <c:numRef>
              <c:f>'Pemberian Air Irigasi'!$I$134:$I$243</c:f>
              <c:numCache>
                <c:formatCode>0.00</c:formatCode>
                <c:ptCount val="110"/>
                <c:pt idx="0">
                  <c:v>40.186999999999998</c:v>
                </c:pt>
                <c:pt idx="1">
                  <c:v>40.186999999999998</c:v>
                </c:pt>
                <c:pt idx="2">
                  <c:v>40.186999999999998</c:v>
                </c:pt>
                <c:pt idx="3">
                  <c:v>40.186999999999998</c:v>
                </c:pt>
                <c:pt idx="4">
                  <c:v>40.186999999999998</c:v>
                </c:pt>
                <c:pt idx="5">
                  <c:v>40.186999999999998</c:v>
                </c:pt>
                <c:pt idx="6">
                  <c:v>40.186999999999998</c:v>
                </c:pt>
                <c:pt idx="7">
                  <c:v>40.186999999999998</c:v>
                </c:pt>
                <c:pt idx="8">
                  <c:v>40.186999999999998</c:v>
                </c:pt>
                <c:pt idx="9">
                  <c:v>40.186999999999998</c:v>
                </c:pt>
                <c:pt idx="10">
                  <c:v>40.186999999999998</c:v>
                </c:pt>
                <c:pt idx="11">
                  <c:v>40.186999999999998</c:v>
                </c:pt>
                <c:pt idx="12">
                  <c:v>48.606999999999999</c:v>
                </c:pt>
                <c:pt idx="13">
                  <c:v>48.606999999999999</c:v>
                </c:pt>
                <c:pt idx="14">
                  <c:v>48.606999999999999</c:v>
                </c:pt>
                <c:pt idx="15">
                  <c:v>48.606999999999999</c:v>
                </c:pt>
                <c:pt idx="16">
                  <c:v>48.606999999999999</c:v>
                </c:pt>
                <c:pt idx="17">
                  <c:v>48.606999999999999</c:v>
                </c:pt>
                <c:pt idx="18">
                  <c:v>48.606999999999999</c:v>
                </c:pt>
                <c:pt idx="19">
                  <c:v>48.606999999999999</c:v>
                </c:pt>
                <c:pt idx="20">
                  <c:v>54.762</c:v>
                </c:pt>
                <c:pt idx="21">
                  <c:v>54.762</c:v>
                </c:pt>
                <c:pt idx="22">
                  <c:v>54.762</c:v>
                </c:pt>
                <c:pt idx="23">
                  <c:v>54.762</c:v>
                </c:pt>
                <c:pt idx="24">
                  <c:v>54.762</c:v>
                </c:pt>
                <c:pt idx="25">
                  <c:v>54.762</c:v>
                </c:pt>
                <c:pt idx="26">
                  <c:v>54.762</c:v>
                </c:pt>
                <c:pt idx="27">
                  <c:v>62.027000000000001</c:v>
                </c:pt>
                <c:pt idx="28">
                  <c:v>62.027000000000001</c:v>
                </c:pt>
                <c:pt idx="29">
                  <c:v>62.027000000000001</c:v>
                </c:pt>
                <c:pt idx="30">
                  <c:v>62.027000000000001</c:v>
                </c:pt>
                <c:pt idx="31">
                  <c:v>62.027000000000001</c:v>
                </c:pt>
                <c:pt idx="32">
                  <c:v>62.027000000000001</c:v>
                </c:pt>
                <c:pt idx="33">
                  <c:v>62.027000000000001</c:v>
                </c:pt>
                <c:pt idx="34">
                  <c:v>70.777000000000001</c:v>
                </c:pt>
                <c:pt idx="35">
                  <c:v>70.777000000000001</c:v>
                </c:pt>
                <c:pt idx="36">
                  <c:v>70.777000000000001</c:v>
                </c:pt>
                <c:pt idx="37">
                  <c:v>70.777000000000001</c:v>
                </c:pt>
                <c:pt idx="38">
                  <c:v>70.777000000000001</c:v>
                </c:pt>
                <c:pt idx="39">
                  <c:v>79.658000000000001</c:v>
                </c:pt>
                <c:pt idx="40">
                  <c:v>79.658000000000001</c:v>
                </c:pt>
                <c:pt idx="41">
                  <c:v>79.658000000000001</c:v>
                </c:pt>
                <c:pt idx="42">
                  <c:v>79.658000000000001</c:v>
                </c:pt>
                <c:pt idx="43">
                  <c:v>79.658000000000001</c:v>
                </c:pt>
                <c:pt idx="44">
                  <c:v>87.978000000000009</c:v>
                </c:pt>
                <c:pt idx="45">
                  <c:v>87.978000000000009</c:v>
                </c:pt>
                <c:pt idx="46">
                  <c:v>87.978000000000009</c:v>
                </c:pt>
                <c:pt idx="47">
                  <c:v>96.353000000000009</c:v>
                </c:pt>
                <c:pt idx="48">
                  <c:v>96.353000000000009</c:v>
                </c:pt>
                <c:pt idx="49">
                  <c:v>96.353000000000009</c:v>
                </c:pt>
                <c:pt idx="50">
                  <c:v>96.353000000000009</c:v>
                </c:pt>
                <c:pt idx="51">
                  <c:v>96.353000000000009</c:v>
                </c:pt>
                <c:pt idx="52">
                  <c:v>96.353000000000009</c:v>
                </c:pt>
                <c:pt idx="53">
                  <c:v>96.353000000000009</c:v>
                </c:pt>
                <c:pt idx="54">
                  <c:v>105.60300000000001</c:v>
                </c:pt>
                <c:pt idx="55">
                  <c:v>105.60300000000001</c:v>
                </c:pt>
                <c:pt idx="56">
                  <c:v>105.60300000000001</c:v>
                </c:pt>
                <c:pt idx="57">
                  <c:v>114.75300000000001</c:v>
                </c:pt>
                <c:pt idx="58">
                  <c:v>114.75300000000001</c:v>
                </c:pt>
                <c:pt idx="59">
                  <c:v>114.75300000000001</c:v>
                </c:pt>
                <c:pt idx="60">
                  <c:v>114.75300000000001</c:v>
                </c:pt>
                <c:pt idx="61">
                  <c:v>124.06300000000002</c:v>
                </c:pt>
                <c:pt idx="62">
                  <c:v>124.06300000000002</c:v>
                </c:pt>
                <c:pt idx="63">
                  <c:v>124.06300000000002</c:v>
                </c:pt>
                <c:pt idx="64">
                  <c:v>124.06300000000002</c:v>
                </c:pt>
                <c:pt idx="65">
                  <c:v>133.71300000000002</c:v>
                </c:pt>
                <c:pt idx="66">
                  <c:v>133.71300000000002</c:v>
                </c:pt>
                <c:pt idx="67">
                  <c:v>133.71300000000002</c:v>
                </c:pt>
                <c:pt idx="68">
                  <c:v>133.71300000000002</c:v>
                </c:pt>
                <c:pt idx="69">
                  <c:v>145.24700000000001</c:v>
                </c:pt>
                <c:pt idx="70">
                  <c:v>145.24700000000001</c:v>
                </c:pt>
                <c:pt idx="71">
                  <c:v>145.24700000000001</c:v>
                </c:pt>
                <c:pt idx="72">
                  <c:v>145.24700000000001</c:v>
                </c:pt>
                <c:pt idx="73">
                  <c:v>145.256933</c:v>
                </c:pt>
                <c:pt idx="74">
                  <c:v>145.256933</c:v>
                </c:pt>
                <c:pt idx="75">
                  <c:v>145.256933</c:v>
                </c:pt>
                <c:pt idx="76">
                  <c:v>145.256933</c:v>
                </c:pt>
                <c:pt idx="77">
                  <c:v>156.84693300000001</c:v>
                </c:pt>
                <c:pt idx="78">
                  <c:v>156.84693300000001</c:v>
                </c:pt>
                <c:pt idx="79">
                  <c:v>156.84693300000001</c:v>
                </c:pt>
                <c:pt idx="80">
                  <c:v>167.09693300000001</c:v>
                </c:pt>
                <c:pt idx="81">
                  <c:v>167.09693300000001</c:v>
                </c:pt>
                <c:pt idx="82">
                  <c:v>167.09693300000001</c:v>
                </c:pt>
                <c:pt idx="83">
                  <c:v>167.09693300000001</c:v>
                </c:pt>
                <c:pt idx="84">
                  <c:v>178.196933</c:v>
                </c:pt>
                <c:pt idx="85">
                  <c:v>178.196933</c:v>
                </c:pt>
                <c:pt idx="86">
                  <c:v>178.196933</c:v>
                </c:pt>
                <c:pt idx="87">
                  <c:v>178.196933</c:v>
                </c:pt>
                <c:pt idx="88">
                  <c:v>178.196933</c:v>
                </c:pt>
                <c:pt idx="89">
                  <c:v>189.095933</c:v>
                </c:pt>
                <c:pt idx="90">
                  <c:v>189.095933</c:v>
                </c:pt>
                <c:pt idx="91">
                  <c:v>189.095933</c:v>
                </c:pt>
                <c:pt idx="92">
                  <c:v>189.095933</c:v>
                </c:pt>
                <c:pt idx="93">
                  <c:v>202.08693299999999</c:v>
                </c:pt>
                <c:pt idx="94">
                  <c:v>202.08693299999999</c:v>
                </c:pt>
                <c:pt idx="95">
                  <c:v>202.08693299999999</c:v>
                </c:pt>
                <c:pt idx="96">
                  <c:v>202.08693299999999</c:v>
                </c:pt>
                <c:pt idx="97">
                  <c:v>213.88893299999998</c:v>
                </c:pt>
                <c:pt idx="98">
                  <c:v>213.88893299999998</c:v>
                </c:pt>
                <c:pt idx="99">
                  <c:v>213.88893299999998</c:v>
                </c:pt>
                <c:pt idx="100">
                  <c:v>213.88893299999998</c:v>
                </c:pt>
                <c:pt idx="101">
                  <c:v>223.46793299999999</c:v>
                </c:pt>
                <c:pt idx="102">
                  <c:v>223.46793299999999</c:v>
                </c:pt>
                <c:pt idx="103">
                  <c:v>223.46793299999999</c:v>
                </c:pt>
                <c:pt idx="104">
                  <c:v>223.46793299999999</c:v>
                </c:pt>
                <c:pt idx="105">
                  <c:v>223.46793299999999</c:v>
                </c:pt>
                <c:pt idx="106">
                  <c:v>223.46793299999999</c:v>
                </c:pt>
                <c:pt idx="107">
                  <c:v>223.46793299999999</c:v>
                </c:pt>
                <c:pt idx="108">
                  <c:v>223.46793299999999</c:v>
                </c:pt>
                <c:pt idx="109">
                  <c:v>223.46793299999999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06F-4127-938F-BEDA11D28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7463632"/>
        <c:axId val="547468224"/>
      </c:scatterChart>
      <c:valAx>
        <c:axId val="547463632"/>
        <c:scaling>
          <c:orientation val="minMax"/>
          <c:max val="11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HST</a:t>
                </a:r>
              </a:p>
            </c:rich>
          </c:tx>
          <c:layout>
            <c:manualLayout>
              <c:xMode val="edge"/>
              <c:yMode val="edge"/>
              <c:x val="0.50037379665476001"/>
              <c:y val="0.960078715248364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7468224"/>
        <c:crosses val="autoZero"/>
        <c:crossBetween val="midCat"/>
        <c:majorUnit val="10"/>
      </c:valAx>
      <c:valAx>
        <c:axId val="547468224"/>
        <c:scaling>
          <c:orientation val="minMax"/>
          <c:max val="3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 sz="1200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PEMBERIAN</a:t>
                </a:r>
                <a:r>
                  <a:rPr lang="en-ID" sz="1200" b="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AIR IRIGASI Kumulatif (liter)</a:t>
                </a:r>
                <a:endParaRPr lang="en-ID" sz="1200" b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2.9358729786608502E-3"/>
              <c:y val="0.375656212284115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7463632"/>
        <c:crosses val="autoZero"/>
        <c:crossBetween val="midCat"/>
        <c:majorUnit val="50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5.4477660194920056E-2"/>
          <c:y val="4.1717150567105746E-2"/>
          <c:w val="0.51301623441880262"/>
          <c:h val="2.8619372172411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25400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254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261-4A4A-9FEA-22716A2BC9AE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/>
              </a:solidFill>
              <a:ln w="254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261-4A4A-9FEA-22716A2BC9AE}"/>
              </c:ext>
            </c:extLst>
          </c:dPt>
          <c:dPt>
            <c:idx val="2"/>
            <c:invertIfNegative val="0"/>
            <c:bubble3D val="0"/>
            <c:spPr>
              <a:pattFill prst="dashVert">
                <a:fgClr>
                  <a:schemeClr val="tx1"/>
                </a:fgClr>
                <a:bgClr>
                  <a:schemeClr val="bg1"/>
                </a:bgClr>
              </a:pattFill>
              <a:ln w="254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261-4A4A-9FEA-22716A2BC9AE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 w="254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261-4A4A-9FEA-22716A2BC9AE}"/>
              </c:ext>
            </c:extLst>
          </c:dPt>
          <c:dPt>
            <c:idx val="4"/>
            <c:invertIfNegative val="0"/>
            <c:bubble3D val="0"/>
            <c:spPr>
              <a:pattFill prst="dashVert">
                <a:fgClr>
                  <a:schemeClr val="tx1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254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261-4A4A-9FEA-22716A2BC9A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'HASIL PRODUKTIF (one way)'!$D$71:$H$72</c:f>
              <c:strCache>
                <c:ptCount val="5"/>
                <c:pt idx="0">
                  <c:v>Kon Con </c:v>
                </c:pt>
                <c:pt idx="1">
                  <c:v>Kon 20% </c:v>
                </c:pt>
                <c:pt idx="2">
                  <c:v>Kon 40% </c:v>
                </c:pt>
                <c:pt idx="3">
                  <c:v>SRI 20% </c:v>
                </c:pt>
                <c:pt idx="4">
                  <c:v>SRI 40% </c:v>
                </c:pt>
              </c:strCache>
            </c:strRef>
          </c:cat>
          <c:val>
            <c:numRef>
              <c:f>'HASIL PRODUKTIF (one way)'!$D$44:$H$44</c:f>
              <c:numCache>
                <c:formatCode>0.00</c:formatCode>
                <c:ptCount val="5"/>
                <c:pt idx="0">
                  <c:v>52.666666666666664</c:v>
                </c:pt>
                <c:pt idx="1">
                  <c:v>52.111111111111114</c:v>
                </c:pt>
                <c:pt idx="2">
                  <c:v>52.333333333333336</c:v>
                </c:pt>
                <c:pt idx="3">
                  <c:v>45.333333333333336</c:v>
                </c:pt>
                <c:pt idx="4">
                  <c:v>39.444444444444443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261-4A4A-9FEA-22716A2BC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100"/>
        <c:axId val="-746649088"/>
        <c:axId val="-746654528"/>
      </c:barChart>
      <c:catAx>
        <c:axId val="-74664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746654528"/>
        <c:crosses val="autoZero"/>
        <c:auto val="1"/>
        <c:lblAlgn val="ctr"/>
        <c:lblOffset val="100"/>
        <c:noMultiLvlLbl val="0"/>
      </c:catAx>
      <c:valAx>
        <c:axId val="-746654528"/>
        <c:scaling>
          <c:orientation val="minMax"/>
          <c:max val="55"/>
          <c:min val="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D" sz="1000" b="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Rerata Produksi Gabah Ke</a:t>
                </a:r>
              </a:p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ID" sz="1000" b="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(gram)</a:t>
                </a:r>
              </a:p>
            </c:rich>
          </c:tx>
          <c:layout>
            <c:manualLayout>
              <c:xMode val="edge"/>
              <c:yMode val="edge"/>
              <c:x val="1.4442239728669376E-2"/>
              <c:y val="0.257177306824880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crossAx val="-746649088"/>
        <c:crosses val="autoZero"/>
        <c:crossBetween val="between"/>
        <c:majorUnit val="10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bg1"/>
              </a:solidFill>
              <a:ln w="254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BCB-4656-B490-789B1DB1229A}"/>
              </c:ext>
            </c:extLst>
          </c:dPt>
          <c:dPt>
            <c:idx val="2"/>
            <c:invertIfNegative val="0"/>
            <c:bubble3D val="0"/>
            <c:spPr>
              <a:pattFill prst="dashVert">
                <a:fgClr>
                  <a:schemeClr val="tx1"/>
                </a:fgClr>
                <a:bgClr>
                  <a:schemeClr val="bg1"/>
                </a:bgClr>
              </a:pattFill>
              <a:ln w="254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BCB-4656-B490-789B1DB1229A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 w="254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BCB-4656-B490-789B1DB1229A}"/>
              </c:ext>
            </c:extLst>
          </c:dPt>
          <c:dPt>
            <c:idx val="4"/>
            <c:invertIfNegative val="0"/>
            <c:bubble3D val="0"/>
            <c:spPr>
              <a:pattFill prst="dashVert">
                <a:fgClr>
                  <a:schemeClr val="tx1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254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BCB-4656-B490-789B1DB1229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'HASIL PRODUKTIF (one way)'!$D$71:$H$72</c:f>
              <c:strCache>
                <c:ptCount val="5"/>
                <c:pt idx="0">
                  <c:v>Kon Con </c:v>
                </c:pt>
                <c:pt idx="1">
                  <c:v>Kon 20% </c:v>
                </c:pt>
                <c:pt idx="2">
                  <c:v>Kon 40% </c:v>
                </c:pt>
                <c:pt idx="3">
                  <c:v>SRI 20% </c:v>
                </c:pt>
                <c:pt idx="4">
                  <c:v>SRI 40% </c:v>
                </c:pt>
              </c:strCache>
            </c:strRef>
          </c:cat>
          <c:val>
            <c:numRef>
              <c:f>'HASIL PRODUKTIF (one way)'!$D$63:$H$63</c:f>
              <c:numCache>
                <c:formatCode>0.00</c:formatCode>
                <c:ptCount val="5"/>
                <c:pt idx="0" formatCode="General">
                  <c:v>45</c:v>
                </c:pt>
                <c:pt idx="1">
                  <c:v>47.222222222222221</c:v>
                </c:pt>
                <c:pt idx="2" formatCode="General">
                  <c:v>47</c:v>
                </c:pt>
                <c:pt idx="3">
                  <c:v>42.333333333333336</c:v>
                </c:pt>
                <c:pt idx="4">
                  <c:v>34.666666666666664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BCB-4656-B490-789B1DB12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100"/>
        <c:axId val="-746649088"/>
        <c:axId val="-746654528"/>
      </c:barChart>
      <c:catAx>
        <c:axId val="-74664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746654528"/>
        <c:crosses val="autoZero"/>
        <c:auto val="1"/>
        <c:lblAlgn val="ctr"/>
        <c:lblOffset val="100"/>
        <c:noMultiLvlLbl val="0"/>
      </c:catAx>
      <c:valAx>
        <c:axId val="-746654528"/>
        <c:scaling>
          <c:orientation val="minMax"/>
          <c:max val="50"/>
          <c:min val="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D" sz="1000" b="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Rerata Produksi Gabah Kering</a:t>
                </a:r>
              </a:p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ID" sz="1000" b="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(gram)</a:t>
                </a:r>
              </a:p>
            </c:rich>
          </c:tx>
          <c:layout>
            <c:manualLayout>
              <c:xMode val="edge"/>
              <c:yMode val="edge"/>
              <c:x val="1.4442239728669376E-2"/>
              <c:y val="0.257177306824880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crossAx val="-746649088"/>
        <c:crosses val="autoZero"/>
        <c:crossBetween val="between"/>
        <c:majorUnit val="10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25400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254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892-4BA5-B297-A584C90EA81B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/>
              </a:solidFill>
              <a:ln w="254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892-4BA5-B297-A584C90EA81B}"/>
              </c:ext>
            </c:extLst>
          </c:dPt>
          <c:dPt>
            <c:idx val="2"/>
            <c:invertIfNegative val="0"/>
            <c:bubble3D val="0"/>
            <c:spPr>
              <a:pattFill prst="dashVert">
                <a:fgClr>
                  <a:schemeClr val="tx1"/>
                </a:fgClr>
                <a:bgClr>
                  <a:schemeClr val="bg1"/>
                </a:bgClr>
              </a:pattFill>
              <a:ln w="254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892-4BA5-B297-A584C90EA81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 w="254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892-4BA5-B297-A584C90EA81B}"/>
              </c:ext>
            </c:extLst>
          </c:dPt>
          <c:dPt>
            <c:idx val="4"/>
            <c:invertIfNegative val="0"/>
            <c:bubble3D val="0"/>
            <c:spPr>
              <a:pattFill prst="dashVert">
                <a:fgClr>
                  <a:schemeClr val="tx1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254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892-4BA5-B297-A584C90EA81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'HASIL PRODUKTIF (one way)'!$D$71:$H$72</c:f>
              <c:strCache>
                <c:ptCount val="5"/>
                <c:pt idx="0">
                  <c:v>Kon Con </c:v>
                </c:pt>
                <c:pt idx="1">
                  <c:v>Kon 20% </c:v>
                </c:pt>
                <c:pt idx="2">
                  <c:v>Kon 40% </c:v>
                </c:pt>
                <c:pt idx="3">
                  <c:v>SRI 20% </c:v>
                </c:pt>
                <c:pt idx="4">
                  <c:v>SRI 40% </c:v>
                </c:pt>
              </c:strCache>
            </c:strRef>
          </c:cat>
          <c:val>
            <c:numRef>
              <c:f>EVAPOTRANSPIRASI!$E$125:$I$125</c:f>
              <c:numCache>
                <c:formatCode>0.00</c:formatCode>
                <c:ptCount val="5"/>
                <c:pt idx="0">
                  <c:v>5.1422018348623837</c:v>
                </c:pt>
                <c:pt idx="1">
                  <c:v>4.7981651376146788</c:v>
                </c:pt>
                <c:pt idx="2">
                  <c:v>4.3807339449541285</c:v>
                </c:pt>
                <c:pt idx="3">
                  <c:v>4.7247706422018361</c:v>
                </c:pt>
                <c:pt idx="4">
                  <c:v>4.2935779816513788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92-4BA5-B297-A584C90EA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100"/>
        <c:axId val="-746649088"/>
        <c:axId val="-746654528"/>
      </c:barChart>
      <c:catAx>
        <c:axId val="-74664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746654528"/>
        <c:crosses val="autoZero"/>
        <c:auto val="1"/>
        <c:lblAlgn val="ctr"/>
        <c:lblOffset val="100"/>
        <c:noMultiLvlLbl val="0"/>
      </c:catAx>
      <c:valAx>
        <c:axId val="-746654528"/>
        <c:scaling>
          <c:orientation val="minMax"/>
          <c:max val="5.5"/>
          <c:min val="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D" sz="1000" b="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Kebutuhan air konsumtif</a:t>
                </a:r>
              </a:p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ID" sz="1000" b="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(mm/hari)</a:t>
                </a:r>
              </a:p>
            </c:rich>
          </c:tx>
          <c:layout>
            <c:manualLayout>
              <c:xMode val="edge"/>
              <c:yMode val="edge"/>
              <c:x val="3.7633911042954091E-2"/>
              <c:y val="0.225402104124440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crossAx val="-746649088"/>
        <c:crosses val="autoZero"/>
        <c:crossBetween val="between"/>
        <c:majorUnit val="1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'HASIL PRODUKTIF (one way)'!$AC$49</c:f>
              <c:strCache>
                <c:ptCount val="1"/>
                <c:pt idx="0">
                  <c:v>Kon Con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'HASIL PRODUKTIF (one way)'!$AD$56:$AF$56</c:f>
                <c:numCache>
                  <c:formatCode>General</c:formatCode>
                  <c:ptCount val="3"/>
                  <c:pt idx="0">
                    <c:v>4.7667832153583634</c:v>
                  </c:pt>
                  <c:pt idx="1">
                    <c:v>4.630814663149935</c:v>
                  </c:pt>
                  <c:pt idx="2">
                    <c:v>4.0658165474515533</c:v>
                  </c:pt>
                </c:numCache>
              </c:numRef>
            </c:plus>
            <c:minus>
              <c:numRef>
                <c:f>'HASIL PRODUKTIF (one way)'!$AD$56:$AF$56</c:f>
                <c:numCache>
                  <c:formatCode>General</c:formatCode>
                  <c:ptCount val="3"/>
                  <c:pt idx="0">
                    <c:v>4.7667832153583634</c:v>
                  </c:pt>
                  <c:pt idx="1">
                    <c:v>4.630814663149935</c:v>
                  </c:pt>
                  <c:pt idx="2">
                    <c:v>4.0658165474515533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FF0000"/>
                </a:solidFill>
                <a:round/>
              </a:ln>
              <a:effectLst/>
            </c:spPr>
          </c:errBars>
          <c:cat>
            <c:strRef>
              <c:f>'HASIL PRODUKTIF (one way)'!$AD$48:$AF$48</c:f>
              <c:strCache>
                <c:ptCount val="3"/>
                <c:pt idx="0">
                  <c:v>Gabah Bruto</c:v>
                </c:pt>
                <c:pt idx="1">
                  <c:v>Gabah Basah</c:v>
                </c:pt>
                <c:pt idx="2">
                  <c:v>Gabah Kering</c:v>
                </c:pt>
              </c:strCache>
            </c:strRef>
          </c:cat>
          <c:val>
            <c:numRef>
              <c:f>'HASIL PRODUKTIF (one way)'!$AD$49:$AF$49</c:f>
              <c:numCache>
                <c:formatCode>0.00</c:formatCode>
                <c:ptCount val="3"/>
                <c:pt idx="0">
                  <c:v>52.666666666666664</c:v>
                </c:pt>
                <c:pt idx="1">
                  <c:v>45</c:v>
                </c:pt>
                <c:pt idx="2">
                  <c:v>39.555555555555557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03-4AA4-8F62-F9AA32C00F9D}"/>
            </c:ext>
          </c:extLst>
        </c:ser>
        <c:ser>
          <c:idx val="1"/>
          <c:order val="1"/>
          <c:tx>
            <c:strRef>
              <c:f>'HASIL PRODUKTIF (one way)'!$AC$50</c:f>
              <c:strCache>
                <c:ptCount val="1"/>
                <c:pt idx="0">
                  <c:v>Kon 20%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'HASIL PRODUKTIF (one way)'!$AD$57:$AF$57</c:f>
                <c:numCache>
                  <c:formatCode>General</c:formatCode>
                  <c:ptCount val="3"/>
                  <c:pt idx="0">
                    <c:v>6.6195091384911562</c:v>
                  </c:pt>
                  <c:pt idx="1">
                    <c:v>7.0035264485864097</c:v>
                  </c:pt>
                  <c:pt idx="2">
                    <c:v>6.5165979914918823</c:v>
                  </c:pt>
                </c:numCache>
              </c:numRef>
            </c:plus>
            <c:minus>
              <c:numRef>
                <c:f>'HASIL PRODUKTIF (one way)'!$AD$57:$AF$57</c:f>
                <c:numCache>
                  <c:formatCode>General</c:formatCode>
                  <c:ptCount val="3"/>
                  <c:pt idx="0">
                    <c:v>6.6195091384911562</c:v>
                  </c:pt>
                  <c:pt idx="1">
                    <c:v>7.0035264485864097</c:v>
                  </c:pt>
                  <c:pt idx="2">
                    <c:v>6.5165979914918823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FF0000"/>
                </a:solidFill>
                <a:round/>
              </a:ln>
              <a:effectLst/>
            </c:spPr>
          </c:errBars>
          <c:cat>
            <c:strRef>
              <c:f>'HASIL PRODUKTIF (one way)'!$AD$48:$AF$48</c:f>
              <c:strCache>
                <c:ptCount val="3"/>
                <c:pt idx="0">
                  <c:v>Gabah Bruto</c:v>
                </c:pt>
                <c:pt idx="1">
                  <c:v>Gabah Basah</c:v>
                </c:pt>
                <c:pt idx="2">
                  <c:v>Gabah Kering</c:v>
                </c:pt>
              </c:strCache>
            </c:strRef>
          </c:cat>
          <c:val>
            <c:numRef>
              <c:f>'HASIL PRODUKTIF (one way)'!$AD$50:$AF$50</c:f>
              <c:numCache>
                <c:formatCode>0.00</c:formatCode>
                <c:ptCount val="3"/>
                <c:pt idx="0">
                  <c:v>52.111111111111114</c:v>
                </c:pt>
                <c:pt idx="1">
                  <c:v>47.222222222222221</c:v>
                </c:pt>
                <c:pt idx="2">
                  <c:v>42.222222222222221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03-4AA4-8F62-F9AA32C00F9D}"/>
            </c:ext>
          </c:extLst>
        </c:ser>
        <c:ser>
          <c:idx val="2"/>
          <c:order val="2"/>
          <c:tx>
            <c:strRef>
              <c:f>'HASIL PRODUKTIF (one way)'!$AC$51</c:f>
              <c:strCache>
                <c:ptCount val="1"/>
                <c:pt idx="0">
                  <c:v>Kon 40%</c:v>
                </c:pt>
              </c:strCache>
            </c:strRef>
          </c:tx>
          <c:spPr>
            <a:pattFill prst="dashVert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'HASIL PRODUKTIF (one way)'!$AD$58:$AF$58</c:f>
                <c:numCache>
                  <c:formatCode>General</c:formatCode>
                  <c:ptCount val="3"/>
                  <c:pt idx="0">
                    <c:v>6.324555320336759</c:v>
                  </c:pt>
                  <c:pt idx="1">
                    <c:v>6.2316396986133062</c:v>
                  </c:pt>
                  <c:pt idx="2">
                    <c:v>5.6661219781791603</c:v>
                  </c:pt>
                </c:numCache>
              </c:numRef>
            </c:plus>
            <c:minus>
              <c:numRef>
                <c:f>'HASIL PRODUKTIF (one way)'!$AD$58:$AF$58</c:f>
                <c:numCache>
                  <c:formatCode>General</c:formatCode>
                  <c:ptCount val="3"/>
                  <c:pt idx="0">
                    <c:v>6.324555320336759</c:v>
                  </c:pt>
                  <c:pt idx="1">
                    <c:v>6.2316396986133062</c:v>
                  </c:pt>
                  <c:pt idx="2">
                    <c:v>5.6661219781791603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FF0000"/>
                </a:solidFill>
                <a:round/>
              </a:ln>
              <a:effectLst/>
            </c:spPr>
          </c:errBars>
          <c:cat>
            <c:strRef>
              <c:f>'HASIL PRODUKTIF (one way)'!$AD$48:$AF$48</c:f>
              <c:strCache>
                <c:ptCount val="3"/>
                <c:pt idx="0">
                  <c:v>Gabah Bruto</c:v>
                </c:pt>
                <c:pt idx="1">
                  <c:v>Gabah Basah</c:v>
                </c:pt>
                <c:pt idx="2">
                  <c:v>Gabah Kering</c:v>
                </c:pt>
              </c:strCache>
            </c:strRef>
          </c:cat>
          <c:val>
            <c:numRef>
              <c:f>'HASIL PRODUKTIF (one way)'!$AD$51:$AF$51</c:f>
              <c:numCache>
                <c:formatCode>0.00</c:formatCode>
                <c:ptCount val="3"/>
                <c:pt idx="0">
                  <c:v>52.333333333333336</c:v>
                </c:pt>
                <c:pt idx="1">
                  <c:v>47</c:v>
                </c:pt>
                <c:pt idx="2">
                  <c:v>42.777777777777779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03-4AA4-8F62-F9AA32C00F9D}"/>
            </c:ext>
          </c:extLst>
        </c:ser>
        <c:ser>
          <c:idx val="3"/>
          <c:order val="3"/>
          <c:tx>
            <c:strRef>
              <c:f>'HASIL PRODUKTIF (one way)'!$AC$52</c:f>
              <c:strCache>
                <c:ptCount val="1"/>
                <c:pt idx="0">
                  <c:v>SRI 20%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'HASIL PRODUKTIF (one way)'!$AD$59:$AF$59</c:f>
                <c:numCache>
                  <c:formatCode>General</c:formatCode>
                  <c:ptCount val="3"/>
                  <c:pt idx="0">
                    <c:v>5.2440442408507577</c:v>
                  </c:pt>
                  <c:pt idx="1">
                    <c:v>5.2704627669472988</c:v>
                  </c:pt>
                  <c:pt idx="2">
                    <c:v>4.9771080898722291</c:v>
                  </c:pt>
                </c:numCache>
              </c:numRef>
            </c:plus>
            <c:minus>
              <c:numRef>
                <c:f>'HASIL PRODUKTIF (one way)'!$AD$59:$AF$59</c:f>
                <c:numCache>
                  <c:formatCode>General</c:formatCode>
                  <c:ptCount val="3"/>
                  <c:pt idx="0">
                    <c:v>5.2440442408507577</c:v>
                  </c:pt>
                  <c:pt idx="1">
                    <c:v>5.2704627669472988</c:v>
                  </c:pt>
                  <c:pt idx="2">
                    <c:v>4.9771080898722291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FF0000"/>
                </a:solidFill>
                <a:round/>
              </a:ln>
              <a:effectLst/>
            </c:spPr>
          </c:errBars>
          <c:cat>
            <c:strRef>
              <c:f>'HASIL PRODUKTIF (one way)'!$AD$48:$AF$48</c:f>
              <c:strCache>
                <c:ptCount val="3"/>
                <c:pt idx="0">
                  <c:v>Gabah Bruto</c:v>
                </c:pt>
                <c:pt idx="1">
                  <c:v>Gabah Basah</c:v>
                </c:pt>
                <c:pt idx="2">
                  <c:v>Gabah Kering</c:v>
                </c:pt>
              </c:strCache>
            </c:strRef>
          </c:cat>
          <c:val>
            <c:numRef>
              <c:f>'HASIL PRODUKTIF (one way)'!$AD$52:$AF$52</c:f>
              <c:numCache>
                <c:formatCode>0.00</c:formatCode>
                <c:ptCount val="3"/>
                <c:pt idx="0">
                  <c:v>45.333333333333336</c:v>
                </c:pt>
                <c:pt idx="1">
                  <c:v>42.333333333333336</c:v>
                </c:pt>
                <c:pt idx="2">
                  <c:v>38.222222222222221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03-4AA4-8F62-F9AA32C00F9D}"/>
            </c:ext>
          </c:extLst>
        </c:ser>
        <c:ser>
          <c:idx val="4"/>
          <c:order val="4"/>
          <c:tx>
            <c:strRef>
              <c:f>'HASIL PRODUKTIF (one way)'!$AC$53</c:f>
              <c:strCache>
                <c:ptCount val="1"/>
                <c:pt idx="0">
                  <c:v>SRI 40%</c:v>
                </c:pt>
              </c:strCache>
            </c:strRef>
          </c:tx>
          <c:spPr>
            <a:pattFill prst="dashVert">
              <a:fgClr>
                <a:schemeClr val="tx1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'HASIL PRODUKTIF (one way)'!$AD$60:$AF$60</c:f>
                <c:numCache>
                  <c:formatCode>General</c:formatCode>
                  <c:ptCount val="3"/>
                  <c:pt idx="0">
                    <c:v>5.3466269509931612</c:v>
                  </c:pt>
                  <c:pt idx="1">
                    <c:v>4.8790937227681495</c:v>
                  </c:pt>
                  <c:pt idx="2">
                    <c:v>4.4941663147014861</c:v>
                  </c:pt>
                </c:numCache>
              </c:numRef>
            </c:plus>
            <c:minus>
              <c:numRef>
                <c:f>'HASIL PRODUKTIF (one way)'!$AD$60:$AF$60</c:f>
                <c:numCache>
                  <c:formatCode>General</c:formatCode>
                  <c:ptCount val="3"/>
                  <c:pt idx="0">
                    <c:v>5.3466269509931612</c:v>
                  </c:pt>
                  <c:pt idx="1">
                    <c:v>4.8790937227681495</c:v>
                  </c:pt>
                  <c:pt idx="2">
                    <c:v>4.4941663147014861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FF0000"/>
                </a:solidFill>
                <a:round/>
              </a:ln>
              <a:effectLst/>
            </c:spPr>
          </c:errBars>
          <c:cat>
            <c:strRef>
              <c:f>'HASIL PRODUKTIF (one way)'!$AD$48:$AF$48</c:f>
              <c:strCache>
                <c:ptCount val="3"/>
                <c:pt idx="0">
                  <c:v>Gabah Bruto</c:v>
                </c:pt>
                <c:pt idx="1">
                  <c:v>Gabah Basah</c:v>
                </c:pt>
                <c:pt idx="2">
                  <c:v>Gabah Kering</c:v>
                </c:pt>
              </c:strCache>
            </c:strRef>
          </c:cat>
          <c:val>
            <c:numRef>
              <c:f>'HASIL PRODUKTIF (one way)'!$AD$53:$AF$53</c:f>
              <c:numCache>
                <c:formatCode>0.00</c:formatCode>
                <c:ptCount val="3"/>
                <c:pt idx="0">
                  <c:v>39.444444444444443</c:v>
                </c:pt>
                <c:pt idx="1">
                  <c:v>34.666666666666664</c:v>
                </c:pt>
                <c:pt idx="2">
                  <c:v>29.555555555555557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103-4AA4-8F62-F9AA32C00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1259208"/>
        <c:axId val="641264128"/>
      </c:barChart>
      <c:catAx>
        <c:axId val="641259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41264128"/>
        <c:crosses val="autoZero"/>
        <c:auto val="1"/>
        <c:lblAlgn val="ctr"/>
        <c:lblOffset val="100"/>
        <c:noMultiLvlLbl val="0"/>
      </c:catAx>
      <c:valAx>
        <c:axId val="6412641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Berat rerata hasil panen</a:t>
                </a:r>
                <a:r>
                  <a:rPr lang="en-ID" baseline="0"/>
                  <a:t> (g)</a:t>
                </a:r>
              </a:p>
            </c:rich>
          </c:tx>
          <c:layout>
            <c:manualLayout>
              <c:xMode val="edge"/>
              <c:yMode val="edge"/>
              <c:x val="1.2918104978420662E-2"/>
              <c:y val="0.222214176940080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259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38030087317574"/>
          <c:y val="6.6394862827622747E-2"/>
          <c:w val="0.51965264198980865"/>
          <c:h val="6.10942888695928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847787423065417E-2"/>
          <c:y val="2.5943012331944775E-2"/>
          <c:w val="0.93635070319115887"/>
          <c:h val="0.90328960818000348"/>
        </c:manualLayout>
      </c:layout>
      <c:scatterChart>
        <c:scatterStyle val="smoothMarker"/>
        <c:varyColors val="0"/>
        <c:ser>
          <c:idx val="10"/>
          <c:order val="0"/>
          <c:tx>
            <c:strRef>
              <c:f>EVAPOTRANSPIRASI!$E$11</c:f>
              <c:strCache>
                <c:ptCount val="1"/>
                <c:pt idx="0">
                  <c:v>KonCon (cm)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'Pemberian Air Irigasi'!$D$13:$D$121</c:f>
              <c:numCache>
                <c:formatCode>General</c:formatCode>
                <c:ptCount val="10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</c:numCache>
            </c:numRef>
          </c:xVal>
          <c:yVal>
            <c:numRef>
              <c:f>EVAPOTRANSPIRASI!$E$14:$E$122</c:f>
              <c:numCache>
                <c:formatCode>0.0</c:formatCode>
                <c:ptCount val="109"/>
                <c:pt idx="0">
                  <c:v>0.2</c:v>
                </c:pt>
                <c:pt idx="1">
                  <c:v>0.3</c:v>
                </c:pt>
                <c:pt idx="2">
                  <c:v>0.3</c:v>
                </c:pt>
                <c:pt idx="3">
                  <c:v>0.2</c:v>
                </c:pt>
                <c:pt idx="4">
                  <c:v>0.2</c:v>
                </c:pt>
                <c:pt idx="5">
                  <c:v>0.3</c:v>
                </c:pt>
                <c:pt idx="6">
                  <c:v>0.25</c:v>
                </c:pt>
                <c:pt idx="7">
                  <c:v>0.35</c:v>
                </c:pt>
                <c:pt idx="8">
                  <c:v>0.35</c:v>
                </c:pt>
                <c:pt idx="9">
                  <c:v>0.4</c:v>
                </c:pt>
                <c:pt idx="10">
                  <c:v>0</c:v>
                </c:pt>
                <c:pt idx="11">
                  <c:v>0.2</c:v>
                </c:pt>
                <c:pt idx="12">
                  <c:v>0.2</c:v>
                </c:pt>
                <c:pt idx="13">
                  <c:v>0.3</c:v>
                </c:pt>
                <c:pt idx="14">
                  <c:v>0.3</c:v>
                </c:pt>
                <c:pt idx="15">
                  <c:v>0.2</c:v>
                </c:pt>
                <c:pt idx="16">
                  <c:v>0.2</c:v>
                </c:pt>
                <c:pt idx="17">
                  <c:v>0.1</c:v>
                </c:pt>
                <c:pt idx="18">
                  <c:v>0.1</c:v>
                </c:pt>
                <c:pt idx="19">
                  <c:v>0.2</c:v>
                </c:pt>
                <c:pt idx="20">
                  <c:v>0.1</c:v>
                </c:pt>
                <c:pt idx="21">
                  <c:v>0.19999999999999929</c:v>
                </c:pt>
                <c:pt idx="22">
                  <c:v>0.19999999999999929</c:v>
                </c:pt>
                <c:pt idx="23">
                  <c:v>0.19999999999999929</c:v>
                </c:pt>
                <c:pt idx="24">
                  <c:v>0.1</c:v>
                </c:pt>
                <c:pt idx="25">
                  <c:v>0.2</c:v>
                </c:pt>
                <c:pt idx="26">
                  <c:v>0.2</c:v>
                </c:pt>
                <c:pt idx="27">
                  <c:v>0.19999999999999929</c:v>
                </c:pt>
                <c:pt idx="28">
                  <c:v>0.19999999999999929</c:v>
                </c:pt>
                <c:pt idx="29">
                  <c:v>0.19999999999999929</c:v>
                </c:pt>
                <c:pt idx="30">
                  <c:v>0.2</c:v>
                </c:pt>
                <c:pt idx="31">
                  <c:v>0.2</c:v>
                </c:pt>
                <c:pt idx="32">
                  <c:v>0.3</c:v>
                </c:pt>
                <c:pt idx="33">
                  <c:v>0.3</c:v>
                </c:pt>
                <c:pt idx="34">
                  <c:v>0.4</c:v>
                </c:pt>
                <c:pt idx="35">
                  <c:v>0.4</c:v>
                </c:pt>
                <c:pt idx="36">
                  <c:v>0.4</c:v>
                </c:pt>
                <c:pt idx="37">
                  <c:v>0.3</c:v>
                </c:pt>
                <c:pt idx="38">
                  <c:v>0.4</c:v>
                </c:pt>
                <c:pt idx="39">
                  <c:v>0.3</c:v>
                </c:pt>
                <c:pt idx="40">
                  <c:v>0.6</c:v>
                </c:pt>
                <c:pt idx="41">
                  <c:v>0.5</c:v>
                </c:pt>
                <c:pt idx="42">
                  <c:v>0.5</c:v>
                </c:pt>
                <c:pt idx="43">
                  <c:v>0.5</c:v>
                </c:pt>
                <c:pt idx="44">
                  <c:v>0.5</c:v>
                </c:pt>
                <c:pt idx="45">
                  <c:v>0.7</c:v>
                </c:pt>
                <c:pt idx="46">
                  <c:v>0.7</c:v>
                </c:pt>
                <c:pt idx="47">
                  <c:v>0.7</c:v>
                </c:pt>
                <c:pt idx="48">
                  <c:v>0.5</c:v>
                </c:pt>
                <c:pt idx="49">
                  <c:v>0.5</c:v>
                </c:pt>
                <c:pt idx="50">
                  <c:v>0.5</c:v>
                </c:pt>
                <c:pt idx="51">
                  <c:v>0.5</c:v>
                </c:pt>
                <c:pt idx="52">
                  <c:v>0.5</c:v>
                </c:pt>
                <c:pt idx="53">
                  <c:v>0.5</c:v>
                </c:pt>
                <c:pt idx="54">
                  <c:v>0.8</c:v>
                </c:pt>
                <c:pt idx="55">
                  <c:v>1</c:v>
                </c:pt>
                <c:pt idx="56">
                  <c:v>0.9</c:v>
                </c:pt>
                <c:pt idx="57">
                  <c:v>0.5</c:v>
                </c:pt>
                <c:pt idx="58">
                  <c:v>0.8</c:v>
                </c:pt>
                <c:pt idx="59">
                  <c:v>1</c:v>
                </c:pt>
                <c:pt idx="60">
                  <c:v>1</c:v>
                </c:pt>
                <c:pt idx="61">
                  <c:v>0.8</c:v>
                </c:pt>
                <c:pt idx="62">
                  <c:v>0.8</c:v>
                </c:pt>
                <c:pt idx="63">
                  <c:v>0.8</c:v>
                </c:pt>
                <c:pt idx="64">
                  <c:v>0.7</c:v>
                </c:pt>
                <c:pt idx="65">
                  <c:v>0.4</c:v>
                </c:pt>
                <c:pt idx="66">
                  <c:v>0.6</c:v>
                </c:pt>
                <c:pt idx="67">
                  <c:v>0.9</c:v>
                </c:pt>
                <c:pt idx="68">
                  <c:v>0.7</c:v>
                </c:pt>
                <c:pt idx="69">
                  <c:v>0.9</c:v>
                </c:pt>
                <c:pt idx="70">
                  <c:v>0.9</c:v>
                </c:pt>
                <c:pt idx="71">
                  <c:v>0.9</c:v>
                </c:pt>
                <c:pt idx="72">
                  <c:v>0.5</c:v>
                </c:pt>
                <c:pt idx="73">
                  <c:v>0.7</c:v>
                </c:pt>
                <c:pt idx="74">
                  <c:v>0.8</c:v>
                </c:pt>
                <c:pt idx="75">
                  <c:v>0.7</c:v>
                </c:pt>
                <c:pt idx="76">
                  <c:v>0.7</c:v>
                </c:pt>
                <c:pt idx="77">
                  <c:v>0.8</c:v>
                </c:pt>
                <c:pt idx="78">
                  <c:v>1</c:v>
                </c:pt>
                <c:pt idx="79">
                  <c:v>0.9</c:v>
                </c:pt>
                <c:pt idx="80">
                  <c:v>0.9</c:v>
                </c:pt>
                <c:pt idx="81">
                  <c:v>0.7</c:v>
                </c:pt>
                <c:pt idx="82">
                  <c:v>0.8</c:v>
                </c:pt>
                <c:pt idx="83">
                  <c:v>0.7</c:v>
                </c:pt>
                <c:pt idx="84">
                  <c:v>0.8</c:v>
                </c:pt>
                <c:pt idx="85">
                  <c:v>0.8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0.8</c:v>
                </c:pt>
                <c:pt idx="90">
                  <c:v>0.7</c:v>
                </c:pt>
                <c:pt idx="91">
                  <c:v>0.8</c:v>
                </c:pt>
                <c:pt idx="92">
                  <c:v>0.8</c:v>
                </c:pt>
                <c:pt idx="93">
                  <c:v>0.7</c:v>
                </c:pt>
                <c:pt idx="94">
                  <c:v>0.9</c:v>
                </c:pt>
                <c:pt idx="95">
                  <c:v>0.6</c:v>
                </c:pt>
                <c:pt idx="96">
                  <c:v>0.8</c:v>
                </c:pt>
                <c:pt idx="97">
                  <c:v>0.6</c:v>
                </c:pt>
                <c:pt idx="98">
                  <c:v>0.6</c:v>
                </c:pt>
                <c:pt idx="99">
                  <c:v>0.8</c:v>
                </c:pt>
                <c:pt idx="100">
                  <c:v>0.4</c:v>
                </c:pt>
                <c:pt idx="101">
                  <c:v>0.3</c:v>
                </c:pt>
                <c:pt idx="102">
                  <c:v>0.3</c:v>
                </c:pt>
                <c:pt idx="103">
                  <c:v>0.6</c:v>
                </c:pt>
                <c:pt idx="104">
                  <c:v>0.6</c:v>
                </c:pt>
                <c:pt idx="105">
                  <c:v>0.6</c:v>
                </c:pt>
                <c:pt idx="106">
                  <c:v>0.6</c:v>
                </c:pt>
                <c:pt idx="107">
                  <c:v>0.6</c:v>
                </c:pt>
                <c:pt idx="108">
                  <c:v>0.4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5-666A-40D5-95B3-2977F9EF2312}"/>
            </c:ext>
          </c:extLst>
        </c:ser>
        <c:ser>
          <c:idx val="11"/>
          <c:order val="1"/>
          <c:tx>
            <c:strRef>
              <c:f>EVAPOTRANSPIRASI!$F$11</c:f>
              <c:strCache>
                <c:ptCount val="1"/>
                <c:pt idx="0">
                  <c:v>Kon 20% (cm)</c:v>
                </c:pt>
              </c:strCache>
            </c:strRef>
          </c:tx>
          <c:spPr>
            <a:ln w="31750"/>
          </c:spPr>
          <c:marker>
            <c:symbol val="none"/>
          </c:marker>
          <c:xVal>
            <c:numRef>
              <c:f>'Pemberian Air Irigasi'!$D$13:$D$121</c:f>
              <c:numCache>
                <c:formatCode>General</c:formatCode>
                <c:ptCount val="10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</c:numCache>
            </c:numRef>
          </c:xVal>
          <c:yVal>
            <c:numRef>
              <c:f>EVAPOTRANSPIRASI!$F$14:$F$122</c:f>
              <c:numCache>
                <c:formatCode>0.0</c:formatCode>
                <c:ptCount val="109"/>
                <c:pt idx="0">
                  <c:v>0.1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0.3</c:v>
                </c:pt>
                <c:pt idx="9">
                  <c:v>0.3</c:v>
                </c:pt>
                <c:pt idx="10">
                  <c:v>0.2</c:v>
                </c:pt>
                <c:pt idx="11">
                  <c:v>0.1</c:v>
                </c:pt>
                <c:pt idx="12">
                  <c:v>0.2</c:v>
                </c:pt>
                <c:pt idx="13">
                  <c:v>0.2</c:v>
                </c:pt>
                <c:pt idx="14">
                  <c:v>0.3</c:v>
                </c:pt>
                <c:pt idx="15">
                  <c:v>0.2</c:v>
                </c:pt>
                <c:pt idx="16">
                  <c:v>0.2</c:v>
                </c:pt>
                <c:pt idx="17">
                  <c:v>0.1</c:v>
                </c:pt>
                <c:pt idx="18">
                  <c:v>0.1</c:v>
                </c:pt>
                <c:pt idx="19">
                  <c:v>0.2</c:v>
                </c:pt>
                <c:pt idx="20">
                  <c:v>0.3</c:v>
                </c:pt>
                <c:pt idx="21">
                  <c:v>0.19999999999999929</c:v>
                </c:pt>
                <c:pt idx="22">
                  <c:v>0.19999999999999929</c:v>
                </c:pt>
                <c:pt idx="23">
                  <c:v>0.19999999999999929</c:v>
                </c:pt>
                <c:pt idx="24">
                  <c:v>0.2</c:v>
                </c:pt>
                <c:pt idx="25">
                  <c:v>0.2</c:v>
                </c:pt>
                <c:pt idx="26">
                  <c:v>0.2</c:v>
                </c:pt>
                <c:pt idx="27">
                  <c:v>0.19999999999999929</c:v>
                </c:pt>
                <c:pt idx="28">
                  <c:v>0.19999999999999929</c:v>
                </c:pt>
                <c:pt idx="29">
                  <c:v>0.19999999999999929</c:v>
                </c:pt>
                <c:pt idx="30">
                  <c:v>0.2</c:v>
                </c:pt>
                <c:pt idx="31">
                  <c:v>0.2</c:v>
                </c:pt>
                <c:pt idx="32">
                  <c:v>0.3</c:v>
                </c:pt>
                <c:pt idx="33">
                  <c:v>0.3</c:v>
                </c:pt>
                <c:pt idx="34">
                  <c:v>0.3</c:v>
                </c:pt>
                <c:pt idx="35">
                  <c:v>0.4</c:v>
                </c:pt>
                <c:pt idx="36">
                  <c:v>0.4</c:v>
                </c:pt>
                <c:pt idx="37">
                  <c:v>0.3</c:v>
                </c:pt>
                <c:pt idx="38">
                  <c:v>0.3</c:v>
                </c:pt>
                <c:pt idx="39">
                  <c:v>0.3</c:v>
                </c:pt>
                <c:pt idx="40">
                  <c:v>0.6</c:v>
                </c:pt>
                <c:pt idx="41">
                  <c:v>0.5</c:v>
                </c:pt>
                <c:pt idx="42">
                  <c:v>0.5</c:v>
                </c:pt>
                <c:pt idx="43">
                  <c:v>0.5</c:v>
                </c:pt>
                <c:pt idx="44">
                  <c:v>0.5</c:v>
                </c:pt>
                <c:pt idx="45">
                  <c:v>0.6</c:v>
                </c:pt>
                <c:pt idx="46">
                  <c:v>0.6</c:v>
                </c:pt>
                <c:pt idx="47">
                  <c:v>0.6</c:v>
                </c:pt>
                <c:pt idx="48">
                  <c:v>0.5</c:v>
                </c:pt>
                <c:pt idx="49">
                  <c:v>0.4</c:v>
                </c:pt>
                <c:pt idx="50">
                  <c:v>0.4</c:v>
                </c:pt>
                <c:pt idx="51">
                  <c:v>0.4</c:v>
                </c:pt>
                <c:pt idx="52">
                  <c:v>0.5</c:v>
                </c:pt>
                <c:pt idx="53">
                  <c:v>0.4</c:v>
                </c:pt>
                <c:pt idx="54">
                  <c:v>0.9</c:v>
                </c:pt>
                <c:pt idx="55">
                  <c:v>0.8</c:v>
                </c:pt>
                <c:pt idx="56">
                  <c:v>0.7</c:v>
                </c:pt>
                <c:pt idx="57">
                  <c:v>0.4</c:v>
                </c:pt>
                <c:pt idx="58">
                  <c:v>0.7</c:v>
                </c:pt>
                <c:pt idx="59">
                  <c:v>0.9</c:v>
                </c:pt>
                <c:pt idx="60">
                  <c:v>0.8</c:v>
                </c:pt>
                <c:pt idx="61">
                  <c:v>0.7</c:v>
                </c:pt>
                <c:pt idx="62">
                  <c:v>0.7</c:v>
                </c:pt>
                <c:pt idx="63">
                  <c:v>0.6</c:v>
                </c:pt>
                <c:pt idx="64">
                  <c:v>0.6</c:v>
                </c:pt>
                <c:pt idx="65">
                  <c:v>0.4</c:v>
                </c:pt>
                <c:pt idx="66">
                  <c:v>0.6</c:v>
                </c:pt>
                <c:pt idx="67">
                  <c:v>0.8</c:v>
                </c:pt>
                <c:pt idx="68">
                  <c:v>0.7</c:v>
                </c:pt>
                <c:pt idx="69">
                  <c:v>0.8</c:v>
                </c:pt>
                <c:pt idx="70">
                  <c:v>0.8</c:v>
                </c:pt>
                <c:pt idx="71">
                  <c:v>0.7</c:v>
                </c:pt>
                <c:pt idx="72">
                  <c:v>0.4</c:v>
                </c:pt>
                <c:pt idx="73">
                  <c:v>0.7</c:v>
                </c:pt>
                <c:pt idx="74">
                  <c:v>0.7</c:v>
                </c:pt>
                <c:pt idx="75">
                  <c:v>0.8</c:v>
                </c:pt>
                <c:pt idx="76">
                  <c:v>0.7</c:v>
                </c:pt>
                <c:pt idx="77">
                  <c:v>0.7</c:v>
                </c:pt>
                <c:pt idx="78">
                  <c:v>0.8</c:v>
                </c:pt>
                <c:pt idx="79">
                  <c:v>0.9</c:v>
                </c:pt>
                <c:pt idx="80">
                  <c:v>1</c:v>
                </c:pt>
                <c:pt idx="81">
                  <c:v>0.6</c:v>
                </c:pt>
                <c:pt idx="82">
                  <c:v>0.7</c:v>
                </c:pt>
                <c:pt idx="83">
                  <c:v>0.7</c:v>
                </c:pt>
                <c:pt idx="84">
                  <c:v>0.7</c:v>
                </c:pt>
                <c:pt idx="85">
                  <c:v>0.9</c:v>
                </c:pt>
                <c:pt idx="86">
                  <c:v>0.9</c:v>
                </c:pt>
                <c:pt idx="87">
                  <c:v>0</c:v>
                </c:pt>
                <c:pt idx="88">
                  <c:v>0</c:v>
                </c:pt>
                <c:pt idx="89">
                  <c:v>0.8</c:v>
                </c:pt>
                <c:pt idx="90">
                  <c:v>0.8</c:v>
                </c:pt>
                <c:pt idx="91">
                  <c:v>0.7</c:v>
                </c:pt>
                <c:pt idx="92">
                  <c:v>0.8</c:v>
                </c:pt>
                <c:pt idx="93">
                  <c:v>0.6</c:v>
                </c:pt>
                <c:pt idx="94">
                  <c:v>0.9</c:v>
                </c:pt>
                <c:pt idx="95">
                  <c:v>0.7</c:v>
                </c:pt>
                <c:pt idx="96">
                  <c:v>0.6</c:v>
                </c:pt>
                <c:pt idx="97">
                  <c:v>0.6</c:v>
                </c:pt>
                <c:pt idx="98">
                  <c:v>0.6</c:v>
                </c:pt>
                <c:pt idx="99">
                  <c:v>0.7</c:v>
                </c:pt>
                <c:pt idx="100">
                  <c:v>0.6</c:v>
                </c:pt>
                <c:pt idx="101">
                  <c:v>0.3</c:v>
                </c:pt>
                <c:pt idx="102">
                  <c:v>0.3</c:v>
                </c:pt>
                <c:pt idx="103">
                  <c:v>0.6</c:v>
                </c:pt>
                <c:pt idx="104">
                  <c:v>0.5</c:v>
                </c:pt>
                <c:pt idx="105">
                  <c:v>0.5</c:v>
                </c:pt>
                <c:pt idx="106">
                  <c:v>1</c:v>
                </c:pt>
                <c:pt idx="107">
                  <c:v>0.5</c:v>
                </c:pt>
                <c:pt idx="108">
                  <c:v>0.4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6-666A-40D5-95B3-2977F9EF2312}"/>
            </c:ext>
          </c:extLst>
        </c:ser>
        <c:ser>
          <c:idx val="12"/>
          <c:order val="2"/>
          <c:tx>
            <c:strRef>
              <c:f>EVAPOTRANSPIRASI!$G$11</c:f>
              <c:strCache>
                <c:ptCount val="1"/>
                <c:pt idx="0">
                  <c:v>Kon 40% (cm)</c:v>
                </c:pt>
              </c:strCache>
            </c:strRef>
          </c:tx>
          <c:spPr>
            <a:ln w="3175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'Pemberian Air Irigasi'!$D$13:$D$121</c:f>
              <c:numCache>
                <c:formatCode>General</c:formatCode>
                <c:ptCount val="10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</c:numCache>
            </c:numRef>
          </c:xVal>
          <c:yVal>
            <c:numRef>
              <c:f>EVAPOTRANSPIRASI!$G$14:$G$122</c:f>
              <c:numCache>
                <c:formatCode>0.0</c:formatCode>
                <c:ptCount val="109"/>
                <c:pt idx="0">
                  <c:v>0.10000000000000142</c:v>
                </c:pt>
                <c:pt idx="1">
                  <c:v>9.9999999999999645E-2</c:v>
                </c:pt>
                <c:pt idx="2">
                  <c:v>0.19999999999999929</c:v>
                </c:pt>
                <c:pt idx="3">
                  <c:v>0.2</c:v>
                </c:pt>
                <c:pt idx="4">
                  <c:v>0.10000000000000142</c:v>
                </c:pt>
                <c:pt idx="5">
                  <c:v>0.10000000000000142</c:v>
                </c:pt>
                <c:pt idx="6">
                  <c:v>0.10000000000000142</c:v>
                </c:pt>
                <c:pt idx="7">
                  <c:v>0.19999999999999929</c:v>
                </c:pt>
                <c:pt idx="8">
                  <c:v>0.19999999999999929</c:v>
                </c:pt>
                <c:pt idx="9">
                  <c:v>0.19999999999999929</c:v>
                </c:pt>
                <c:pt idx="10">
                  <c:v>0</c:v>
                </c:pt>
                <c:pt idx="11">
                  <c:v>0</c:v>
                </c:pt>
                <c:pt idx="12">
                  <c:v>0.30000000000000071</c:v>
                </c:pt>
                <c:pt idx="13">
                  <c:v>9.9999999999999645E-2</c:v>
                </c:pt>
                <c:pt idx="14">
                  <c:v>0.19999999999999929</c:v>
                </c:pt>
                <c:pt idx="15">
                  <c:v>0.19999999999999929</c:v>
                </c:pt>
                <c:pt idx="16">
                  <c:v>0.25</c:v>
                </c:pt>
                <c:pt idx="17">
                  <c:v>9.9999999999999645E-2</c:v>
                </c:pt>
                <c:pt idx="18">
                  <c:v>9.9999999999999645E-2</c:v>
                </c:pt>
                <c:pt idx="19">
                  <c:v>9.9999999999999645E-2</c:v>
                </c:pt>
                <c:pt idx="20">
                  <c:v>9.9999999999999645E-2</c:v>
                </c:pt>
                <c:pt idx="21">
                  <c:v>0.19999999999999929</c:v>
                </c:pt>
                <c:pt idx="22">
                  <c:v>0.19999999999999929</c:v>
                </c:pt>
                <c:pt idx="23">
                  <c:v>0.19999999999999929</c:v>
                </c:pt>
                <c:pt idx="24">
                  <c:v>0.19999999999999929</c:v>
                </c:pt>
                <c:pt idx="25">
                  <c:v>9.9999999999999645E-2</c:v>
                </c:pt>
                <c:pt idx="26">
                  <c:v>9.9999999999999645E-2</c:v>
                </c:pt>
                <c:pt idx="27">
                  <c:v>0.19999999999999929</c:v>
                </c:pt>
                <c:pt idx="28">
                  <c:v>0.19999999999999929</c:v>
                </c:pt>
                <c:pt idx="29">
                  <c:v>0.19999999999999929</c:v>
                </c:pt>
                <c:pt idx="30">
                  <c:v>0.14999999999999858</c:v>
                </c:pt>
                <c:pt idx="31">
                  <c:v>0.34999999999999964</c:v>
                </c:pt>
                <c:pt idx="32">
                  <c:v>0.30000000000000071</c:v>
                </c:pt>
                <c:pt idx="33">
                  <c:v>0.30000000000000071</c:v>
                </c:pt>
                <c:pt idx="34">
                  <c:v>0.19999999999999929</c:v>
                </c:pt>
                <c:pt idx="35">
                  <c:v>0.39999999999999858</c:v>
                </c:pt>
                <c:pt idx="36">
                  <c:v>0.30000000000000071</c:v>
                </c:pt>
                <c:pt idx="37">
                  <c:v>0.5</c:v>
                </c:pt>
                <c:pt idx="38">
                  <c:v>0.40000000000000036</c:v>
                </c:pt>
                <c:pt idx="39">
                  <c:v>0.30000000000000071</c:v>
                </c:pt>
                <c:pt idx="40">
                  <c:v>0.5</c:v>
                </c:pt>
                <c:pt idx="41">
                  <c:v>0.4</c:v>
                </c:pt>
                <c:pt idx="42">
                  <c:v>0.40000000000000036</c:v>
                </c:pt>
                <c:pt idx="43">
                  <c:v>0.40000000000000036</c:v>
                </c:pt>
                <c:pt idx="44">
                  <c:v>0.40000000000000036</c:v>
                </c:pt>
                <c:pt idx="45">
                  <c:v>0.40000000000000036</c:v>
                </c:pt>
                <c:pt idx="46">
                  <c:v>0.40000000000000036</c:v>
                </c:pt>
                <c:pt idx="47">
                  <c:v>0.5</c:v>
                </c:pt>
                <c:pt idx="48">
                  <c:v>0.40000000000000036</c:v>
                </c:pt>
                <c:pt idx="49">
                  <c:v>0.40000000000000036</c:v>
                </c:pt>
                <c:pt idx="50">
                  <c:v>0.40000000000000036</c:v>
                </c:pt>
                <c:pt idx="51">
                  <c:v>0.5</c:v>
                </c:pt>
                <c:pt idx="52">
                  <c:v>0.5</c:v>
                </c:pt>
                <c:pt idx="53">
                  <c:v>0.5</c:v>
                </c:pt>
                <c:pt idx="54">
                  <c:v>0.80000000000000071</c:v>
                </c:pt>
                <c:pt idx="55">
                  <c:v>0.69999999999999929</c:v>
                </c:pt>
                <c:pt idx="56">
                  <c:v>0.69999999999999929</c:v>
                </c:pt>
                <c:pt idx="57">
                  <c:v>0.39999999999999858</c:v>
                </c:pt>
                <c:pt idx="58">
                  <c:v>0.59999999999999964</c:v>
                </c:pt>
                <c:pt idx="59">
                  <c:v>0.89999999999999858</c:v>
                </c:pt>
                <c:pt idx="60">
                  <c:v>0.60000000000000142</c:v>
                </c:pt>
                <c:pt idx="61">
                  <c:v>0.69999999999999929</c:v>
                </c:pt>
                <c:pt idx="62">
                  <c:v>0.5</c:v>
                </c:pt>
                <c:pt idx="63">
                  <c:v>0.69999999999999929</c:v>
                </c:pt>
                <c:pt idx="64">
                  <c:v>0.5</c:v>
                </c:pt>
                <c:pt idx="65">
                  <c:v>0.39999999999999858</c:v>
                </c:pt>
                <c:pt idx="66">
                  <c:v>0.5</c:v>
                </c:pt>
                <c:pt idx="67">
                  <c:v>0.80000000000000071</c:v>
                </c:pt>
                <c:pt idx="68">
                  <c:v>0.5</c:v>
                </c:pt>
                <c:pt idx="69">
                  <c:v>0.80000000000000071</c:v>
                </c:pt>
                <c:pt idx="70">
                  <c:v>0.60000000000000142</c:v>
                </c:pt>
                <c:pt idx="71">
                  <c:v>0.60000000000000142</c:v>
                </c:pt>
                <c:pt idx="72">
                  <c:v>0.39999999999999858</c:v>
                </c:pt>
                <c:pt idx="73">
                  <c:v>0.60000000000000142</c:v>
                </c:pt>
                <c:pt idx="74">
                  <c:v>0.60000000000000142</c:v>
                </c:pt>
                <c:pt idx="75">
                  <c:v>0.69999999999999929</c:v>
                </c:pt>
                <c:pt idx="76">
                  <c:v>0.69999999999999929</c:v>
                </c:pt>
                <c:pt idx="77">
                  <c:v>0.69999999999999929</c:v>
                </c:pt>
                <c:pt idx="78">
                  <c:v>0.89999999999999858</c:v>
                </c:pt>
                <c:pt idx="79">
                  <c:v>0.9</c:v>
                </c:pt>
                <c:pt idx="80">
                  <c:v>0.80000000000000071</c:v>
                </c:pt>
                <c:pt idx="81">
                  <c:v>0.80000000000000071</c:v>
                </c:pt>
                <c:pt idx="82">
                  <c:v>0.5</c:v>
                </c:pt>
                <c:pt idx="83">
                  <c:v>0.69999999999999929</c:v>
                </c:pt>
                <c:pt idx="84">
                  <c:v>0.69999999999999929</c:v>
                </c:pt>
                <c:pt idx="85">
                  <c:v>0.80000000000000071</c:v>
                </c:pt>
                <c:pt idx="86">
                  <c:v>0.89999999999999858</c:v>
                </c:pt>
                <c:pt idx="87">
                  <c:v>0</c:v>
                </c:pt>
                <c:pt idx="88">
                  <c:v>0</c:v>
                </c:pt>
                <c:pt idx="89">
                  <c:v>0.80000000000000071</c:v>
                </c:pt>
                <c:pt idx="90">
                  <c:v>0.80000000000000071</c:v>
                </c:pt>
                <c:pt idx="91">
                  <c:v>0.80000000000000071</c:v>
                </c:pt>
                <c:pt idx="92">
                  <c:v>0.69999999999999929</c:v>
                </c:pt>
                <c:pt idx="93">
                  <c:v>0.60000000000000142</c:v>
                </c:pt>
                <c:pt idx="94">
                  <c:v>0.89999999999999858</c:v>
                </c:pt>
                <c:pt idx="95">
                  <c:v>0.5</c:v>
                </c:pt>
                <c:pt idx="96">
                  <c:v>0.80000000000000071</c:v>
                </c:pt>
                <c:pt idx="97">
                  <c:v>0.69999999999999929</c:v>
                </c:pt>
                <c:pt idx="98">
                  <c:v>0.69999999999999929</c:v>
                </c:pt>
                <c:pt idx="99">
                  <c:v>0.69999999999999929</c:v>
                </c:pt>
                <c:pt idx="100">
                  <c:v>0.39999999999999858</c:v>
                </c:pt>
                <c:pt idx="101">
                  <c:v>0.19999999999999929</c:v>
                </c:pt>
                <c:pt idx="102">
                  <c:v>0.30000000000000071</c:v>
                </c:pt>
                <c:pt idx="103">
                  <c:v>0.80000000000000071</c:v>
                </c:pt>
                <c:pt idx="104">
                  <c:v>0.89999999999999858</c:v>
                </c:pt>
                <c:pt idx="105">
                  <c:v>0.60000000000000142</c:v>
                </c:pt>
                <c:pt idx="106">
                  <c:v>0.39999999999999858</c:v>
                </c:pt>
                <c:pt idx="107">
                  <c:v>0.30000000000000071</c:v>
                </c:pt>
                <c:pt idx="10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7-666A-40D5-95B3-2977F9EF2312}"/>
            </c:ext>
          </c:extLst>
        </c:ser>
        <c:ser>
          <c:idx val="13"/>
          <c:order val="3"/>
          <c:tx>
            <c:strRef>
              <c:f>EVAPOTRANSPIRASI!$H$11</c:f>
              <c:strCache>
                <c:ptCount val="1"/>
                <c:pt idx="0">
                  <c:v>SRI 20% (cm)</c:v>
                </c:pt>
              </c:strCache>
            </c:strRef>
          </c:tx>
          <c:spPr>
            <a:ln w="31750">
              <a:solidFill>
                <a:srgbClr val="002060"/>
              </a:solidFill>
              <a:prstDash val="dash"/>
            </a:ln>
          </c:spPr>
          <c:marker>
            <c:symbol val="none"/>
          </c:marker>
          <c:xVal>
            <c:numRef>
              <c:f>'Pemberian Air Irigasi'!$D$13:$D$121</c:f>
              <c:numCache>
                <c:formatCode>General</c:formatCode>
                <c:ptCount val="10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</c:numCache>
            </c:numRef>
          </c:xVal>
          <c:yVal>
            <c:numRef>
              <c:f>EVAPOTRANSPIRASI!$H$14:$H$122</c:f>
              <c:numCache>
                <c:formatCode>0.0</c:formatCode>
                <c:ptCount val="109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0.15</c:v>
                </c:pt>
                <c:pt idx="5">
                  <c:v>0.25</c:v>
                </c:pt>
                <c:pt idx="6">
                  <c:v>0.3</c:v>
                </c:pt>
                <c:pt idx="7">
                  <c:v>0.2</c:v>
                </c:pt>
                <c:pt idx="8">
                  <c:v>0</c:v>
                </c:pt>
                <c:pt idx="9">
                  <c:v>0.2</c:v>
                </c:pt>
                <c:pt idx="10">
                  <c:v>0.1</c:v>
                </c:pt>
                <c:pt idx="11">
                  <c:v>0.2</c:v>
                </c:pt>
                <c:pt idx="12">
                  <c:v>0.3</c:v>
                </c:pt>
                <c:pt idx="13">
                  <c:v>0.2</c:v>
                </c:pt>
                <c:pt idx="14">
                  <c:v>0.2</c:v>
                </c:pt>
                <c:pt idx="15">
                  <c:v>0.3</c:v>
                </c:pt>
                <c:pt idx="16">
                  <c:v>0.2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0.1</c:v>
                </c:pt>
                <c:pt idx="21">
                  <c:v>0.19999999999999929</c:v>
                </c:pt>
                <c:pt idx="22">
                  <c:v>0.3</c:v>
                </c:pt>
                <c:pt idx="23">
                  <c:v>0.3</c:v>
                </c:pt>
                <c:pt idx="24">
                  <c:v>0.2</c:v>
                </c:pt>
                <c:pt idx="25">
                  <c:v>0.2</c:v>
                </c:pt>
                <c:pt idx="26">
                  <c:v>0.3</c:v>
                </c:pt>
                <c:pt idx="27">
                  <c:v>0.19999999999999929</c:v>
                </c:pt>
                <c:pt idx="28">
                  <c:v>0.19999999999999929</c:v>
                </c:pt>
                <c:pt idx="29">
                  <c:v>0.3</c:v>
                </c:pt>
                <c:pt idx="30">
                  <c:v>0.3</c:v>
                </c:pt>
                <c:pt idx="31">
                  <c:v>0.3</c:v>
                </c:pt>
                <c:pt idx="32">
                  <c:v>0.4</c:v>
                </c:pt>
                <c:pt idx="33">
                  <c:v>0.4</c:v>
                </c:pt>
                <c:pt idx="34">
                  <c:v>0.5</c:v>
                </c:pt>
                <c:pt idx="35">
                  <c:v>0.6</c:v>
                </c:pt>
                <c:pt idx="36">
                  <c:v>0.5</c:v>
                </c:pt>
                <c:pt idx="37">
                  <c:v>0.3</c:v>
                </c:pt>
                <c:pt idx="38">
                  <c:v>0.5</c:v>
                </c:pt>
                <c:pt idx="39">
                  <c:v>0.7</c:v>
                </c:pt>
                <c:pt idx="40">
                  <c:v>0.4</c:v>
                </c:pt>
                <c:pt idx="41">
                  <c:v>0.6</c:v>
                </c:pt>
                <c:pt idx="42">
                  <c:v>0.5</c:v>
                </c:pt>
                <c:pt idx="43">
                  <c:v>0.5</c:v>
                </c:pt>
                <c:pt idx="44">
                  <c:v>0.5</c:v>
                </c:pt>
                <c:pt idx="45">
                  <c:v>0.5</c:v>
                </c:pt>
                <c:pt idx="46">
                  <c:v>0.5</c:v>
                </c:pt>
                <c:pt idx="47">
                  <c:v>0.7</c:v>
                </c:pt>
                <c:pt idx="48">
                  <c:v>0.6</c:v>
                </c:pt>
                <c:pt idx="49">
                  <c:v>0.5</c:v>
                </c:pt>
                <c:pt idx="50">
                  <c:v>0.7</c:v>
                </c:pt>
                <c:pt idx="51">
                  <c:v>0.4</c:v>
                </c:pt>
                <c:pt idx="52">
                  <c:v>0.5</c:v>
                </c:pt>
                <c:pt idx="53">
                  <c:v>0.5</c:v>
                </c:pt>
                <c:pt idx="54">
                  <c:v>1.1000000000000001</c:v>
                </c:pt>
                <c:pt idx="55">
                  <c:v>0.9</c:v>
                </c:pt>
                <c:pt idx="56">
                  <c:v>0.8</c:v>
                </c:pt>
                <c:pt idx="57">
                  <c:v>1</c:v>
                </c:pt>
                <c:pt idx="58">
                  <c:v>0.8</c:v>
                </c:pt>
                <c:pt idx="59">
                  <c:v>1</c:v>
                </c:pt>
                <c:pt idx="60">
                  <c:v>0.9</c:v>
                </c:pt>
                <c:pt idx="61">
                  <c:v>0.8</c:v>
                </c:pt>
                <c:pt idx="62">
                  <c:v>0.7</c:v>
                </c:pt>
                <c:pt idx="63">
                  <c:v>1</c:v>
                </c:pt>
                <c:pt idx="64">
                  <c:v>0.6</c:v>
                </c:pt>
                <c:pt idx="65">
                  <c:v>0.7</c:v>
                </c:pt>
                <c:pt idx="66">
                  <c:v>0.7</c:v>
                </c:pt>
                <c:pt idx="67">
                  <c:v>0.8</c:v>
                </c:pt>
                <c:pt idx="68">
                  <c:v>0.6</c:v>
                </c:pt>
                <c:pt idx="69">
                  <c:v>0.7</c:v>
                </c:pt>
                <c:pt idx="70">
                  <c:v>0.5</c:v>
                </c:pt>
                <c:pt idx="71">
                  <c:v>0.6</c:v>
                </c:pt>
                <c:pt idx="72">
                  <c:v>0.5</c:v>
                </c:pt>
                <c:pt idx="73">
                  <c:v>0.7</c:v>
                </c:pt>
                <c:pt idx="74">
                  <c:v>0.8</c:v>
                </c:pt>
                <c:pt idx="75">
                  <c:v>0.5</c:v>
                </c:pt>
                <c:pt idx="76">
                  <c:v>0.8</c:v>
                </c:pt>
                <c:pt idx="77">
                  <c:v>0.7</c:v>
                </c:pt>
                <c:pt idx="78">
                  <c:v>0.5</c:v>
                </c:pt>
                <c:pt idx="79">
                  <c:v>0.4</c:v>
                </c:pt>
                <c:pt idx="80">
                  <c:v>1</c:v>
                </c:pt>
                <c:pt idx="81">
                  <c:v>0.7</c:v>
                </c:pt>
                <c:pt idx="82">
                  <c:v>0.7</c:v>
                </c:pt>
                <c:pt idx="83">
                  <c:v>0.7</c:v>
                </c:pt>
                <c:pt idx="84">
                  <c:v>0.9</c:v>
                </c:pt>
                <c:pt idx="85">
                  <c:v>0.7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0.6</c:v>
                </c:pt>
                <c:pt idx="90">
                  <c:v>0.7</c:v>
                </c:pt>
                <c:pt idx="91">
                  <c:v>0.6</c:v>
                </c:pt>
                <c:pt idx="92">
                  <c:v>0.5</c:v>
                </c:pt>
                <c:pt idx="93">
                  <c:v>0.6</c:v>
                </c:pt>
                <c:pt idx="94">
                  <c:v>0.7</c:v>
                </c:pt>
                <c:pt idx="95">
                  <c:v>0.6</c:v>
                </c:pt>
                <c:pt idx="96">
                  <c:v>0.4</c:v>
                </c:pt>
                <c:pt idx="97">
                  <c:v>0.6</c:v>
                </c:pt>
                <c:pt idx="98">
                  <c:v>0.6</c:v>
                </c:pt>
                <c:pt idx="99">
                  <c:v>0.4</c:v>
                </c:pt>
                <c:pt idx="100">
                  <c:v>0.8</c:v>
                </c:pt>
                <c:pt idx="101">
                  <c:v>0.2</c:v>
                </c:pt>
                <c:pt idx="102">
                  <c:v>0.3</c:v>
                </c:pt>
                <c:pt idx="103">
                  <c:v>0.5</c:v>
                </c:pt>
                <c:pt idx="104">
                  <c:v>0.5</c:v>
                </c:pt>
                <c:pt idx="105">
                  <c:v>0.5</c:v>
                </c:pt>
                <c:pt idx="106">
                  <c:v>0.4</c:v>
                </c:pt>
                <c:pt idx="107">
                  <c:v>0</c:v>
                </c:pt>
                <c:pt idx="10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8-666A-40D5-95B3-2977F9EF2312}"/>
            </c:ext>
          </c:extLst>
        </c:ser>
        <c:ser>
          <c:idx val="14"/>
          <c:order val="4"/>
          <c:tx>
            <c:strRef>
              <c:f>EVAPOTRANSPIRASI!$I$11</c:f>
              <c:strCache>
                <c:ptCount val="1"/>
                <c:pt idx="0">
                  <c:v>SRI 40% (cm)</c:v>
                </c:pt>
              </c:strCache>
            </c:strRef>
          </c:tx>
          <c:spPr>
            <a:ln w="31750">
              <a:solidFill>
                <a:schemeClr val="accent6">
                  <a:lumMod val="50000"/>
                </a:schemeClr>
              </a:solidFill>
              <a:prstDash val="dash"/>
            </a:ln>
          </c:spPr>
          <c:marker>
            <c:symbol val="none"/>
          </c:marker>
          <c:xVal>
            <c:numRef>
              <c:f>'Pemberian Air Irigasi'!$D$13:$D$121</c:f>
              <c:numCache>
                <c:formatCode>General</c:formatCode>
                <c:ptCount val="10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</c:numCache>
            </c:numRef>
          </c:xVal>
          <c:yVal>
            <c:numRef>
              <c:f>EVAPOTRANSPIRASI!$I$14:$I$122</c:f>
              <c:numCache>
                <c:formatCode>0.0</c:formatCode>
                <c:ptCount val="109"/>
                <c:pt idx="0">
                  <c:v>0.2</c:v>
                </c:pt>
                <c:pt idx="1">
                  <c:v>0.1</c:v>
                </c:pt>
                <c:pt idx="2">
                  <c:v>0.2</c:v>
                </c:pt>
                <c:pt idx="3">
                  <c:v>0.2</c:v>
                </c:pt>
                <c:pt idx="4">
                  <c:v>0.1</c:v>
                </c:pt>
                <c:pt idx="5">
                  <c:v>0.2</c:v>
                </c:pt>
                <c:pt idx="6">
                  <c:v>0.2</c:v>
                </c:pt>
                <c:pt idx="7">
                  <c:v>0.1</c:v>
                </c:pt>
                <c:pt idx="8">
                  <c:v>0</c:v>
                </c:pt>
                <c:pt idx="9">
                  <c:v>0.2</c:v>
                </c:pt>
                <c:pt idx="10">
                  <c:v>0</c:v>
                </c:pt>
                <c:pt idx="11">
                  <c:v>0.2</c:v>
                </c:pt>
                <c:pt idx="12">
                  <c:v>0.2</c:v>
                </c:pt>
                <c:pt idx="13">
                  <c:v>0.1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  <c:pt idx="17">
                  <c:v>0.1</c:v>
                </c:pt>
                <c:pt idx="18">
                  <c:v>0.2</c:v>
                </c:pt>
                <c:pt idx="19">
                  <c:v>0.3</c:v>
                </c:pt>
                <c:pt idx="20">
                  <c:v>0.1</c:v>
                </c:pt>
                <c:pt idx="21">
                  <c:v>0.19999999999999929</c:v>
                </c:pt>
                <c:pt idx="22">
                  <c:v>0.19999999999999929</c:v>
                </c:pt>
                <c:pt idx="23">
                  <c:v>0.19999999999999929</c:v>
                </c:pt>
                <c:pt idx="24">
                  <c:v>0.3</c:v>
                </c:pt>
                <c:pt idx="25">
                  <c:v>0.3</c:v>
                </c:pt>
                <c:pt idx="26">
                  <c:v>0.2</c:v>
                </c:pt>
                <c:pt idx="27">
                  <c:v>0.19999999999999929</c:v>
                </c:pt>
                <c:pt idx="28">
                  <c:v>0.19999999999999929</c:v>
                </c:pt>
                <c:pt idx="29">
                  <c:v>0.19999999999999929</c:v>
                </c:pt>
                <c:pt idx="30">
                  <c:v>0.2</c:v>
                </c:pt>
                <c:pt idx="31">
                  <c:v>0.2</c:v>
                </c:pt>
                <c:pt idx="32">
                  <c:v>0.3</c:v>
                </c:pt>
                <c:pt idx="33">
                  <c:v>0.4</c:v>
                </c:pt>
                <c:pt idx="34">
                  <c:v>0.5</c:v>
                </c:pt>
                <c:pt idx="35">
                  <c:v>0.3</c:v>
                </c:pt>
                <c:pt idx="36">
                  <c:v>0.4</c:v>
                </c:pt>
                <c:pt idx="37">
                  <c:v>0.3</c:v>
                </c:pt>
                <c:pt idx="38">
                  <c:v>0.6</c:v>
                </c:pt>
                <c:pt idx="39">
                  <c:v>0.4</c:v>
                </c:pt>
                <c:pt idx="40">
                  <c:v>0.4</c:v>
                </c:pt>
                <c:pt idx="41">
                  <c:v>0.5</c:v>
                </c:pt>
                <c:pt idx="42">
                  <c:v>0.3</c:v>
                </c:pt>
                <c:pt idx="43">
                  <c:v>0.4</c:v>
                </c:pt>
                <c:pt idx="44">
                  <c:v>0.4</c:v>
                </c:pt>
                <c:pt idx="45">
                  <c:v>0.6</c:v>
                </c:pt>
                <c:pt idx="46">
                  <c:v>0.8</c:v>
                </c:pt>
                <c:pt idx="47">
                  <c:v>0.4</c:v>
                </c:pt>
                <c:pt idx="48">
                  <c:v>0.4</c:v>
                </c:pt>
                <c:pt idx="49">
                  <c:v>0.5</c:v>
                </c:pt>
                <c:pt idx="50">
                  <c:v>0.3</c:v>
                </c:pt>
                <c:pt idx="51">
                  <c:v>0.4</c:v>
                </c:pt>
                <c:pt idx="52">
                  <c:v>0.4</c:v>
                </c:pt>
                <c:pt idx="53">
                  <c:v>0</c:v>
                </c:pt>
                <c:pt idx="54">
                  <c:v>0.8</c:v>
                </c:pt>
                <c:pt idx="55">
                  <c:v>0.8</c:v>
                </c:pt>
                <c:pt idx="56">
                  <c:v>0.9</c:v>
                </c:pt>
                <c:pt idx="57">
                  <c:v>0.4</c:v>
                </c:pt>
                <c:pt idx="58">
                  <c:v>0.6</c:v>
                </c:pt>
                <c:pt idx="59">
                  <c:v>0.9</c:v>
                </c:pt>
                <c:pt idx="60">
                  <c:v>0.7</c:v>
                </c:pt>
                <c:pt idx="61">
                  <c:v>0.7</c:v>
                </c:pt>
                <c:pt idx="62">
                  <c:v>0.5</c:v>
                </c:pt>
                <c:pt idx="63">
                  <c:v>0.7</c:v>
                </c:pt>
                <c:pt idx="64">
                  <c:v>0.6</c:v>
                </c:pt>
                <c:pt idx="65">
                  <c:v>0.5</c:v>
                </c:pt>
                <c:pt idx="66">
                  <c:v>0.5</c:v>
                </c:pt>
                <c:pt idx="67">
                  <c:v>0.9</c:v>
                </c:pt>
                <c:pt idx="68">
                  <c:v>0.6</c:v>
                </c:pt>
                <c:pt idx="69">
                  <c:v>0.6</c:v>
                </c:pt>
                <c:pt idx="70">
                  <c:v>0.6</c:v>
                </c:pt>
                <c:pt idx="71">
                  <c:v>0.6</c:v>
                </c:pt>
                <c:pt idx="72">
                  <c:v>0.7</c:v>
                </c:pt>
                <c:pt idx="73">
                  <c:v>0.7</c:v>
                </c:pt>
                <c:pt idx="74">
                  <c:v>0.6</c:v>
                </c:pt>
                <c:pt idx="75">
                  <c:v>0.6</c:v>
                </c:pt>
                <c:pt idx="76">
                  <c:v>0.7</c:v>
                </c:pt>
                <c:pt idx="77">
                  <c:v>0.7</c:v>
                </c:pt>
                <c:pt idx="78">
                  <c:v>0.9</c:v>
                </c:pt>
                <c:pt idx="79">
                  <c:v>0.9</c:v>
                </c:pt>
                <c:pt idx="80">
                  <c:v>0.6</c:v>
                </c:pt>
                <c:pt idx="81">
                  <c:v>0.7</c:v>
                </c:pt>
                <c:pt idx="82">
                  <c:v>1.1000000000000001</c:v>
                </c:pt>
                <c:pt idx="83">
                  <c:v>0</c:v>
                </c:pt>
                <c:pt idx="84">
                  <c:v>0.7</c:v>
                </c:pt>
                <c:pt idx="85">
                  <c:v>0.7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0.6</c:v>
                </c:pt>
                <c:pt idx="90">
                  <c:v>0.6</c:v>
                </c:pt>
                <c:pt idx="91">
                  <c:v>0.6</c:v>
                </c:pt>
                <c:pt idx="92">
                  <c:v>0.7</c:v>
                </c:pt>
                <c:pt idx="93">
                  <c:v>0.5</c:v>
                </c:pt>
                <c:pt idx="94">
                  <c:v>0.6</c:v>
                </c:pt>
                <c:pt idx="95">
                  <c:v>0.6</c:v>
                </c:pt>
                <c:pt idx="96">
                  <c:v>0.7</c:v>
                </c:pt>
                <c:pt idx="97">
                  <c:v>0.5</c:v>
                </c:pt>
                <c:pt idx="98">
                  <c:v>0.4</c:v>
                </c:pt>
                <c:pt idx="99">
                  <c:v>0.7</c:v>
                </c:pt>
                <c:pt idx="100">
                  <c:v>0.7</c:v>
                </c:pt>
                <c:pt idx="101">
                  <c:v>0.2</c:v>
                </c:pt>
                <c:pt idx="102">
                  <c:v>0.3</c:v>
                </c:pt>
                <c:pt idx="103">
                  <c:v>0.6</c:v>
                </c:pt>
                <c:pt idx="104">
                  <c:v>0.6</c:v>
                </c:pt>
                <c:pt idx="105">
                  <c:v>0.7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9-666A-40D5-95B3-2977F9EF2312}"/>
            </c:ext>
          </c:extLst>
        </c:ser>
        <c:ser>
          <c:idx val="15"/>
          <c:order val="5"/>
          <c:tx>
            <c:strRef>
              <c:f>EVAPOTRANSPIRASI!$E$11</c:f>
              <c:strCache>
                <c:ptCount val="1"/>
                <c:pt idx="0">
                  <c:v>KonCon (cm)</c:v>
                </c:pt>
              </c:strCache>
            </c:strRef>
          </c:tx>
          <c:spPr>
            <a:ln w="317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'Pemberian Air Irigasi'!$D$13:$D$121</c:f>
              <c:numCache>
                <c:formatCode>General</c:formatCode>
                <c:ptCount val="10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</c:numCache>
            </c:numRef>
          </c:xVal>
          <c:yVal>
            <c:numRef>
              <c:f>EVAPOTRANSPIRASI!$E$14:$E$122</c:f>
              <c:numCache>
                <c:formatCode>0.0</c:formatCode>
                <c:ptCount val="109"/>
                <c:pt idx="0">
                  <c:v>0.2</c:v>
                </c:pt>
                <c:pt idx="1">
                  <c:v>0.3</c:v>
                </c:pt>
                <c:pt idx="2">
                  <c:v>0.3</c:v>
                </c:pt>
                <c:pt idx="3">
                  <c:v>0.2</c:v>
                </c:pt>
                <c:pt idx="4">
                  <c:v>0.2</c:v>
                </c:pt>
                <c:pt idx="5">
                  <c:v>0.3</c:v>
                </c:pt>
                <c:pt idx="6">
                  <c:v>0.25</c:v>
                </c:pt>
                <c:pt idx="7">
                  <c:v>0.35</c:v>
                </c:pt>
                <c:pt idx="8">
                  <c:v>0.35</c:v>
                </c:pt>
                <c:pt idx="9">
                  <c:v>0.4</c:v>
                </c:pt>
                <c:pt idx="10">
                  <c:v>0</c:v>
                </c:pt>
                <c:pt idx="11">
                  <c:v>0.2</c:v>
                </c:pt>
                <c:pt idx="12">
                  <c:v>0.2</c:v>
                </c:pt>
                <c:pt idx="13">
                  <c:v>0.3</c:v>
                </c:pt>
                <c:pt idx="14">
                  <c:v>0.3</c:v>
                </c:pt>
                <c:pt idx="15">
                  <c:v>0.2</c:v>
                </c:pt>
                <c:pt idx="16">
                  <c:v>0.2</c:v>
                </c:pt>
                <c:pt idx="17">
                  <c:v>0.1</c:v>
                </c:pt>
                <c:pt idx="18">
                  <c:v>0.1</c:v>
                </c:pt>
                <c:pt idx="19">
                  <c:v>0.2</c:v>
                </c:pt>
                <c:pt idx="20">
                  <c:v>0.1</c:v>
                </c:pt>
                <c:pt idx="21">
                  <c:v>0.19999999999999929</c:v>
                </c:pt>
                <c:pt idx="22">
                  <c:v>0.19999999999999929</c:v>
                </c:pt>
                <c:pt idx="23">
                  <c:v>0.19999999999999929</c:v>
                </c:pt>
                <c:pt idx="24">
                  <c:v>0.1</c:v>
                </c:pt>
                <c:pt idx="25">
                  <c:v>0.2</c:v>
                </c:pt>
                <c:pt idx="26">
                  <c:v>0.2</c:v>
                </c:pt>
                <c:pt idx="27">
                  <c:v>0.19999999999999929</c:v>
                </c:pt>
                <c:pt idx="28">
                  <c:v>0.19999999999999929</c:v>
                </c:pt>
                <c:pt idx="29">
                  <c:v>0.19999999999999929</c:v>
                </c:pt>
                <c:pt idx="30">
                  <c:v>0.2</c:v>
                </c:pt>
                <c:pt idx="31">
                  <c:v>0.2</c:v>
                </c:pt>
                <c:pt idx="32">
                  <c:v>0.3</c:v>
                </c:pt>
                <c:pt idx="33">
                  <c:v>0.3</c:v>
                </c:pt>
                <c:pt idx="34">
                  <c:v>0.4</c:v>
                </c:pt>
                <c:pt idx="35">
                  <c:v>0.4</c:v>
                </c:pt>
                <c:pt idx="36">
                  <c:v>0.4</c:v>
                </c:pt>
                <c:pt idx="37">
                  <c:v>0.3</c:v>
                </c:pt>
                <c:pt idx="38">
                  <c:v>0.4</c:v>
                </c:pt>
                <c:pt idx="39">
                  <c:v>0.3</c:v>
                </c:pt>
                <c:pt idx="40">
                  <c:v>0.6</c:v>
                </c:pt>
                <c:pt idx="41">
                  <c:v>0.5</c:v>
                </c:pt>
                <c:pt idx="42">
                  <c:v>0.5</c:v>
                </c:pt>
                <c:pt idx="43">
                  <c:v>0.5</c:v>
                </c:pt>
                <c:pt idx="44">
                  <c:v>0.5</c:v>
                </c:pt>
                <c:pt idx="45">
                  <c:v>0.7</c:v>
                </c:pt>
                <c:pt idx="46">
                  <c:v>0.7</c:v>
                </c:pt>
                <c:pt idx="47">
                  <c:v>0.7</c:v>
                </c:pt>
                <c:pt idx="48">
                  <c:v>0.5</c:v>
                </c:pt>
                <c:pt idx="49">
                  <c:v>0.5</c:v>
                </c:pt>
                <c:pt idx="50">
                  <c:v>0.5</c:v>
                </c:pt>
                <c:pt idx="51">
                  <c:v>0.5</c:v>
                </c:pt>
                <c:pt idx="52">
                  <c:v>0.5</c:v>
                </c:pt>
                <c:pt idx="53">
                  <c:v>0.5</c:v>
                </c:pt>
                <c:pt idx="54">
                  <c:v>0.8</c:v>
                </c:pt>
                <c:pt idx="55">
                  <c:v>1</c:v>
                </c:pt>
                <c:pt idx="56">
                  <c:v>0.9</c:v>
                </c:pt>
                <c:pt idx="57">
                  <c:v>0.5</c:v>
                </c:pt>
                <c:pt idx="58">
                  <c:v>0.8</c:v>
                </c:pt>
                <c:pt idx="59">
                  <c:v>1</c:v>
                </c:pt>
                <c:pt idx="60">
                  <c:v>1</c:v>
                </c:pt>
                <c:pt idx="61">
                  <c:v>0.8</c:v>
                </c:pt>
                <c:pt idx="62">
                  <c:v>0.8</c:v>
                </c:pt>
                <c:pt idx="63">
                  <c:v>0.8</c:v>
                </c:pt>
                <c:pt idx="64">
                  <c:v>0.7</c:v>
                </c:pt>
                <c:pt idx="65">
                  <c:v>0.4</c:v>
                </c:pt>
                <c:pt idx="66">
                  <c:v>0.6</c:v>
                </c:pt>
                <c:pt idx="67">
                  <c:v>0.9</c:v>
                </c:pt>
                <c:pt idx="68">
                  <c:v>0.7</c:v>
                </c:pt>
                <c:pt idx="69">
                  <c:v>0.9</c:v>
                </c:pt>
                <c:pt idx="70">
                  <c:v>0.9</c:v>
                </c:pt>
                <c:pt idx="71">
                  <c:v>0.9</c:v>
                </c:pt>
                <c:pt idx="72">
                  <c:v>0.5</c:v>
                </c:pt>
                <c:pt idx="73">
                  <c:v>0.7</c:v>
                </c:pt>
                <c:pt idx="74">
                  <c:v>0.8</c:v>
                </c:pt>
                <c:pt idx="75">
                  <c:v>0.7</c:v>
                </c:pt>
                <c:pt idx="76">
                  <c:v>0.7</c:v>
                </c:pt>
                <c:pt idx="77">
                  <c:v>0.8</c:v>
                </c:pt>
                <c:pt idx="78">
                  <c:v>1</c:v>
                </c:pt>
                <c:pt idx="79">
                  <c:v>0.9</c:v>
                </c:pt>
                <c:pt idx="80">
                  <c:v>0.9</c:v>
                </c:pt>
                <c:pt idx="81">
                  <c:v>0.7</c:v>
                </c:pt>
                <c:pt idx="82">
                  <c:v>0.8</c:v>
                </c:pt>
                <c:pt idx="83">
                  <c:v>0.7</c:v>
                </c:pt>
                <c:pt idx="84">
                  <c:v>0.8</c:v>
                </c:pt>
                <c:pt idx="85">
                  <c:v>0.8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0.8</c:v>
                </c:pt>
                <c:pt idx="90">
                  <c:v>0.7</c:v>
                </c:pt>
                <c:pt idx="91">
                  <c:v>0.8</c:v>
                </c:pt>
                <c:pt idx="92">
                  <c:v>0.8</c:v>
                </c:pt>
                <c:pt idx="93">
                  <c:v>0.7</c:v>
                </c:pt>
                <c:pt idx="94">
                  <c:v>0.9</c:v>
                </c:pt>
                <c:pt idx="95">
                  <c:v>0.6</c:v>
                </c:pt>
                <c:pt idx="96">
                  <c:v>0.8</c:v>
                </c:pt>
                <c:pt idx="97">
                  <c:v>0.6</c:v>
                </c:pt>
                <c:pt idx="98">
                  <c:v>0.6</c:v>
                </c:pt>
                <c:pt idx="99">
                  <c:v>0.8</c:v>
                </c:pt>
                <c:pt idx="100">
                  <c:v>0.4</c:v>
                </c:pt>
                <c:pt idx="101">
                  <c:v>0.3</c:v>
                </c:pt>
                <c:pt idx="102">
                  <c:v>0.3</c:v>
                </c:pt>
                <c:pt idx="103">
                  <c:v>0.6</c:v>
                </c:pt>
                <c:pt idx="104">
                  <c:v>0.6</c:v>
                </c:pt>
                <c:pt idx="105">
                  <c:v>0.6</c:v>
                </c:pt>
                <c:pt idx="106">
                  <c:v>0.6</c:v>
                </c:pt>
                <c:pt idx="107">
                  <c:v>0.6</c:v>
                </c:pt>
                <c:pt idx="108">
                  <c:v>0.4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A-666A-40D5-95B3-2977F9EF2312}"/>
            </c:ext>
          </c:extLst>
        </c:ser>
        <c:ser>
          <c:idx val="16"/>
          <c:order val="6"/>
          <c:tx>
            <c:strRef>
              <c:f>EVAPOTRANSPIRASI!$F$11</c:f>
              <c:strCache>
                <c:ptCount val="1"/>
                <c:pt idx="0">
                  <c:v>Kon 20% (cm)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'Pemberian Air Irigasi'!$D$13:$D$121</c:f>
              <c:numCache>
                <c:formatCode>General</c:formatCode>
                <c:ptCount val="10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</c:numCache>
            </c:numRef>
          </c:xVal>
          <c:yVal>
            <c:numRef>
              <c:f>EVAPOTRANSPIRASI!$F$14:$F$122</c:f>
              <c:numCache>
                <c:formatCode>0.0</c:formatCode>
                <c:ptCount val="109"/>
                <c:pt idx="0">
                  <c:v>0.1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0.3</c:v>
                </c:pt>
                <c:pt idx="9">
                  <c:v>0.3</c:v>
                </c:pt>
                <c:pt idx="10">
                  <c:v>0.2</c:v>
                </c:pt>
                <c:pt idx="11">
                  <c:v>0.1</c:v>
                </c:pt>
                <c:pt idx="12">
                  <c:v>0.2</c:v>
                </c:pt>
                <c:pt idx="13">
                  <c:v>0.2</c:v>
                </c:pt>
                <c:pt idx="14">
                  <c:v>0.3</c:v>
                </c:pt>
                <c:pt idx="15">
                  <c:v>0.2</c:v>
                </c:pt>
                <c:pt idx="16">
                  <c:v>0.2</c:v>
                </c:pt>
                <c:pt idx="17">
                  <c:v>0.1</c:v>
                </c:pt>
                <c:pt idx="18">
                  <c:v>0.1</c:v>
                </c:pt>
                <c:pt idx="19">
                  <c:v>0.2</c:v>
                </c:pt>
                <c:pt idx="20">
                  <c:v>0.3</c:v>
                </c:pt>
                <c:pt idx="21">
                  <c:v>0.19999999999999929</c:v>
                </c:pt>
                <c:pt idx="22">
                  <c:v>0.19999999999999929</c:v>
                </c:pt>
                <c:pt idx="23">
                  <c:v>0.19999999999999929</c:v>
                </c:pt>
                <c:pt idx="24">
                  <c:v>0.2</c:v>
                </c:pt>
                <c:pt idx="25">
                  <c:v>0.2</c:v>
                </c:pt>
                <c:pt idx="26">
                  <c:v>0.2</c:v>
                </c:pt>
                <c:pt idx="27">
                  <c:v>0.19999999999999929</c:v>
                </c:pt>
                <c:pt idx="28">
                  <c:v>0.19999999999999929</c:v>
                </c:pt>
                <c:pt idx="29">
                  <c:v>0.19999999999999929</c:v>
                </c:pt>
                <c:pt idx="30">
                  <c:v>0.2</c:v>
                </c:pt>
                <c:pt idx="31">
                  <c:v>0.2</c:v>
                </c:pt>
                <c:pt idx="32">
                  <c:v>0.3</c:v>
                </c:pt>
                <c:pt idx="33">
                  <c:v>0.3</c:v>
                </c:pt>
                <c:pt idx="34">
                  <c:v>0.3</c:v>
                </c:pt>
                <c:pt idx="35">
                  <c:v>0.4</c:v>
                </c:pt>
                <c:pt idx="36">
                  <c:v>0.4</c:v>
                </c:pt>
                <c:pt idx="37">
                  <c:v>0.3</c:v>
                </c:pt>
                <c:pt idx="38">
                  <c:v>0.3</c:v>
                </c:pt>
                <c:pt idx="39">
                  <c:v>0.3</c:v>
                </c:pt>
                <c:pt idx="40">
                  <c:v>0.6</c:v>
                </c:pt>
                <c:pt idx="41">
                  <c:v>0.5</c:v>
                </c:pt>
                <c:pt idx="42">
                  <c:v>0.5</c:v>
                </c:pt>
                <c:pt idx="43">
                  <c:v>0.5</c:v>
                </c:pt>
                <c:pt idx="44">
                  <c:v>0.5</c:v>
                </c:pt>
                <c:pt idx="45">
                  <c:v>0.6</c:v>
                </c:pt>
                <c:pt idx="46">
                  <c:v>0.6</c:v>
                </c:pt>
                <c:pt idx="47">
                  <c:v>0.6</c:v>
                </c:pt>
                <c:pt idx="48">
                  <c:v>0.5</c:v>
                </c:pt>
                <c:pt idx="49">
                  <c:v>0.4</c:v>
                </c:pt>
                <c:pt idx="50">
                  <c:v>0.4</c:v>
                </c:pt>
                <c:pt idx="51">
                  <c:v>0.4</c:v>
                </c:pt>
                <c:pt idx="52">
                  <c:v>0.5</c:v>
                </c:pt>
                <c:pt idx="53">
                  <c:v>0.4</c:v>
                </c:pt>
                <c:pt idx="54">
                  <c:v>0.9</c:v>
                </c:pt>
                <c:pt idx="55">
                  <c:v>0.8</c:v>
                </c:pt>
                <c:pt idx="56">
                  <c:v>0.7</c:v>
                </c:pt>
                <c:pt idx="57">
                  <c:v>0.4</c:v>
                </c:pt>
                <c:pt idx="58">
                  <c:v>0.7</c:v>
                </c:pt>
                <c:pt idx="59">
                  <c:v>0.9</c:v>
                </c:pt>
                <c:pt idx="60">
                  <c:v>0.8</c:v>
                </c:pt>
                <c:pt idx="61">
                  <c:v>0.7</c:v>
                </c:pt>
                <c:pt idx="62">
                  <c:v>0.7</c:v>
                </c:pt>
                <c:pt idx="63">
                  <c:v>0.6</c:v>
                </c:pt>
                <c:pt idx="64">
                  <c:v>0.6</c:v>
                </c:pt>
                <c:pt idx="65">
                  <c:v>0.4</c:v>
                </c:pt>
                <c:pt idx="66">
                  <c:v>0.6</c:v>
                </c:pt>
                <c:pt idx="67">
                  <c:v>0.8</c:v>
                </c:pt>
                <c:pt idx="68">
                  <c:v>0.7</c:v>
                </c:pt>
                <c:pt idx="69">
                  <c:v>0.8</c:v>
                </c:pt>
                <c:pt idx="70">
                  <c:v>0.8</c:v>
                </c:pt>
                <c:pt idx="71">
                  <c:v>0.7</c:v>
                </c:pt>
                <c:pt idx="72">
                  <c:v>0.4</c:v>
                </c:pt>
                <c:pt idx="73">
                  <c:v>0.7</c:v>
                </c:pt>
                <c:pt idx="74">
                  <c:v>0.7</c:v>
                </c:pt>
                <c:pt idx="75">
                  <c:v>0.8</c:v>
                </c:pt>
                <c:pt idx="76">
                  <c:v>0.7</c:v>
                </c:pt>
                <c:pt idx="77">
                  <c:v>0.7</c:v>
                </c:pt>
                <c:pt idx="78">
                  <c:v>0.8</c:v>
                </c:pt>
                <c:pt idx="79">
                  <c:v>0.9</c:v>
                </c:pt>
                <c:pt idx="80">
                  <c:v>1</c:v>
                </c:pt>
                <c:pt idx="81">
                  <c:v>0.6</c:v>
                </c:pt>
                <c:pt idx="82">
                  <c:v>0.7</c:v>
                </c:pt>
                <c:pt idx="83">
                  <c:v>0.7</c:v>
                </c:pt>
                <c:pt idx="84">
                  <c:v>0.7</c:v>
                </c:pt>
                <c:pt idx="85">
                  <c:v>0.9</c:v>
                </c:pt>
                <c:pt idx="86">
                  <c:v>0.9</c:v>
                </c:pt>
                <c:pt idx="87">
                  <c:v>0</c:v>
                </c:pt>
                <c:pt idx="88">
                  <c:v>0</c:v>
                </c:pt>
                <c:pt idx="89">
                  <c:v>0.8</c:v>
                </c:pt>
                <c:pt idx="90">
                  <c:v>0.8</c:v>
                </c:pt>
                <c:pt idx="91">
                  <c:v>0.7</c:v>
                </c:pt>
                <c:pt idx="92">
                  <c:v>0.8</c:v>
                </c:pt>
                <c:pt idx="93">
                  <c:v>0.6</c:v>
                </c:pt>
                <c:pt idx="94">
                  <c:v>0.9</c:v>
                </c:pt>
                <c:pt idx="95">
                  <c:v>0.7</c:v>
                </c:pt>
                <c:pt idx="96">
                  <c:v>0.6</c:v>
                </c:pt>
                <c:pt idx="97">
                  <c:v>0.6</c:v>
                </c:pt>
                <c:pt idx="98">
                  <c:v>0.6</c:v>
                </c:pt>
                <c:pt idx="99">
                  <c:v>0.7</c:v>
                </c:pt>
                <c:pt idx="100">
                  <c:v>0.6</c:v>
                </c:pt>
                <c:pt idx="101">
                  <c:v>0.3</c:v>
                </c:pt>
                <c:pt idx="102">
                  <c:v>0.3</c:v>
                </c:pt>
                <c:pt idx="103">
                  <c:v>0.6</c:v>
                </c:pt>
                <c:pt idx="104">
                  <c:v>0.5</c:v>
                </c:pt>
                <c:pt idx="105">
                  <c:v>0.5</c:v>
                </c:pt>
                <c:pt idx="106">
                  <c:v>1</c:v>
                </c:pt>
                <c:pt idx="107">
                  <c:v>0.5</c:v>
                </c:pt>
                <c:pt idx="108">
                  <c:v>0.4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B-666A-40D5-95B3-2977F9EF2312}"/>
            </c:ext>
          </c:extLst>
        </c:ser>
        <c:ser>
          <c:idx val="17"/>
          <c:order val="7"/>
          <c:tx>
            <c:strRef>
              <c:f>EVAPOTRANSPIRASI!$G$11</c:f>
              <c:strCache>
                <c:ptCount val="1"/>
                <c:pt idx="0">
                  <c:v>Kon 40% (cm)</c:v>
                </c:pt>
              </c:strCache>
            </c:strRef>
          </c:tx>
          <c:spPr>
            <a:ln w="317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'Pemberian Air Irigasi'!$D$13:$D$121</c:f>
              <c:numCache>
                <c:formatCode>General</c:formatCode>
                <c:ptCount val="10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</c:numCache>
            </c:numRef>
          </c:xVal>
          <c:yVal>
            <c:numRef>
              <c:f>EVAPOTRANSPIRASI!$G$14:$G$122</c:f>
              <c:numCache>
                <c:formatCode>0.0</c:formatCode>
                <c:ptCount val="109"/>
                <c:pt idx="0">
                  <c:v>0.10000000000000142</c:v>
                </c:pt>
                <c:pt idx="1">
                  <c:v>9.9999999999999645E-2</c:v>
                </c:pt>
                <c:pt idx="2">
                  <c:v>0.19999999999999929</c:v>
                </c:pt>
                <c:pt idx="3">
                  <c:v>0.2</c:v>
                </c:pt>
                <c:pt idx="4">
                  <c:v>0.10000000000000142</c:v>
                </c:pt>
                <c:pt idx="5">
                  <c:v>0.10000000000000142</c:v>
                </c:pt>
                <c:pt idx="6">
                  <c:v>0.10000000000000142</c:v>
                </c:pt>
                <c:pt idx="7">
                  <c:v>0.19999999999999929</c:v>
                </c:pt>
                <c:pt idx="8">
                  <c:v>0.19999999999999929</c:v>
                </c:pt>
                <c:pt idx="9">
                  <c:v>0.19999999999999929</c:v>
                </c:pt>
                <c:pt idx="10">
                  <c:v>0</c:v>
                </c:pt>
                <c:pt idx="11">
                  <c:v>0</c:v>
                </c:pt>
                <c:pt idx="12">
                  <c:v>0.30000000000000071</c:v>
                </c:pt>
                <c:pt idx="13">
                  <c:v>9.9999999999999645E-2</c:v>
                </c:pt>
                <c:pt idx="14">
                  <c:v>0.19999999999999929</c:v>
                </c:pt>
                <c:pt idx="15">
                  <c:v>0.19999999999999929</c:v>
                </c:pt>
                <c:pt idx="16">
                  <c:v>0.25</c:v>
                </c:pt>
                <c:pt idx="17">
                  <c:v>9.9999999999999645E-2</c:v>
                </c:pt>
                <c:pt idx="18">
                  <c:v>9.9999999999999645E-2</c:v>
                </c:pt>
                <c:pt idx="19">
                  <c:v>9.9999999999999645E-2</c:v>
                </c:pt>
                <c:pt idx="20">
                  <c:v>9.9999999999999645E-2</c:v>
                </c:pt>
                <c:pt idx="21">
                  <c:v>0.19999999999999929</c:v>
                </c:pt>
                <c:pt idx="22">
                  <c:v>0.19999999999999929</c:v>
                </c:pt>
                <c:pt idx="23">
                  <c:v>0.19999999999999929</c:v>
                </c:pt>
                <c:pt idx="24">
                  <c:v>0.19999999999999929</c:v>
                </c:pt>
                <c:pt idx="25">
                  <c:v>9.9999999999999645E-2</c:v>
                </c:pt>
                <c:pt idx="26">
                  <c:v>9.9999999999999645E-2</c:v>
                </c:pt>
                <c:pt idx="27">
                  <c:v>0.19999999999999929</c:v>
                </c:pt>
                <c:pt idx="28">
                  <c:v>0.19999999999999929</c:v>
                </c:pt>
                <c:pt idx="29">
                  <c:v>0.19999999999999929</c:v>
                </c:pt>
                <c:pt idx="30">
                  <c:v>0.14999999999999858</c:v>
                </c:pt>
                <c:pt idx="31">
                  <c:v>0.34999999999999964</c:v>
                </c:pt>
                <c:pt idx="32">
                  <c:v>0.30000000000000071</c:v>
                </c:pt>
                <c:pt idx="33">
                  <c:v>0.30000000000000071</c:v>
                </c:pt>
                <c:pt idx="34">
                  <c:v>0.19999999999999929</c:v>
                </c:pt>
                <c:pt idx="35">
                  <c:v>0.39999999999999858</c:v>
                </c:pt>
                <c:pt idx="36">
                  <c:v>0.30000000000000071</c:v>
                </c:pt>
                <c:pt idx="37">
                  <c:v>0.5</c:v>
                </c:pt>
                <c:pt idx="38">
                  <c:v>0.40000000000000036</c:v>
                </c:pt>
                <c:pt idx="39">
                  <c:v>0.30000000000000071</c:v>
                </c:pt>
                <c:pt idx="40">
                  <c:v>0.5</c:v>
                </c:pt>
                <c:pt idx="41">
                  <c:v>0.4</c:v>
                </c:pt>
                <c:pt idx="42">
                  <c:v>0.40000000000000036</c:v>
                </c:pt>
                <c:pt idx="43">
                  <c:v>0.40000000000000036</c:v>
                </c:pt>
                <c:pt idx="44">
                  <c:v>0.40000000000000036</c:v>
                </c:pt>
                <c:pt idx="45">
                  <c:v>0.40000000000000036</c:v>
                </c:pt>
                <c:pt idx="46">
                  <c:v>0.40000000000000036</c:v>
                </c:pt>
                <c:pt idx="47">
                  <c:v>0.5</c:v>
                </c:pt>
                <c:pt idx="48">
                  <c:v>0.40000000000000036</c:v>
                </c:pt>
                <c:pt idx="49">
                  <c:v>0.40000000000000036</c:v>
                </c:pt>
                <c:pt idx="50">
                  <c:v>0.40000000000000036</c:v>
                </c:pt>
                <c:pt idx="51">
                  <c:v>0.5</c:v>
                </c:pt>
                <c:pt idx="52">
                  <c:v>0.5</c:v>
                </c:pt>
                <c:pt idx="53">
                  <c:v>0.5</c:v>
                </c:pt>
                <c:pt idx="54">
                  <c:v>0.80000000000000071</c:v>
                </c:pt>
                <c:pt idx="55">
                  <c:v>0.69999999999999929</c:v>
                </c:pt>
                <c:pt idx="56">
                  <c:v>0.69999999999999929</c:v>
                </c:pt>
                <c:pt idx="57">
                  <c:v>0.39999999999999858</c:v>
                </c:pt>
                <c:pt idx="58">
                  <c:v>0.59999999999999964</c:v>
                </c:pt>
                <c:pt idx="59">
                  <c:v>0.89999999999999858</c:v>
                </c:pt>
                <c:pt idx="60">
                  <c:v>0.60000000000000142</c:v>
                </c:pt>
                <c:pt idx="61">
                  <c:v>0.69999999999999929</c:v>
                </c:pt>
                <c:pt idx="62">
                  <c:v>0.5</c:v>
                </c:pt>
                <c:pt idx="63">
                  <c:v>0.69999999999999929</c:v>
                </c:pt>
                <c:pt idx="64">
                  <c:v>0.5</c:v>
                </c:pt>
                <c:pt idx="65">
                  <c:v>0.39999999999999858</c:v>
                </c:pt>
                <c:pt idx="66">
                  <c:v>0.5</c:v>
                </c:pt>
                <c:pt idx="67">
                  <c:v>0.80000000000000071</c:v>
                </c:pt>
                <c:pt idx="68">
                  <c:v>0.5</c:v>
                </c:pt>
                <c:pt idx="69">
                  <c:v>0.80000000000000071</c:v>
                </c:pt>
                <c:pt idx="70">
                  <c:v>0.60000000000000142</c:v>
                </c:pt>
                <c:pt idx="71">
                  <c:v>0.60000000000000142</c:v>
                </c:pt>
                <c:pt idx="72">
                  <c:v>0.39999999999999858</c:v>
                </c:pt>
                <c:pt idx="73">
                  <c:v>0.60000000000000142</c:v>
                </c:pt>
                <c:pt idx="74">
                  <c:v>0.60000000000000142</c:v>
                </c:pt>
                <c:pt idx="75">
                  <c:v>0.69999999999999929</c:v>
                </c:pt>
                <c:pt idx="76">
                  <c:v>0.69999999999999929</c:v>
                </c:pt>
                <c:pt idx="77">
                  <c:v>0.69999999999999929</c:v>
                </c:pt>
                <c:pt idx="78">
                  <c:v>0.89999999999999858</c:v>
                </c:pt>
                <c:pt idx="79">
                  <c:v>0.9</c:v>
                </c:pt>
                <c:pt idx="80">
                  <c:v>0.80000000000000071</c:v>
                </c:pt>
                <c:pt idx="81">
                  <c:v>0.80000000000000071</c:v>
                </c:pt>
                <c:pt idx="82">
                  <c:v>0.5</c:v>
                </c:pt>
                <c:pt idx="83">
                  <c:v>0.69999999999999929</c:v>
                </c:pt>
                <c:pt idx="84">
                  <c:v>0.69999999999999929</c:v>
                </c:pt>
                <c:pt idx="85">
                  <c:v>0.80000000000000071</c:v>
                </c:pt>
                <c:pt idx="86">
                  <c:v>0.89999999999999858</c:v>
                </c:pt>
                <c:pt idx="87">
                  <c:v>0</c:v>
                </c:pt>
                <c:pt idx="88">
                  <c:v>0</c:v>
                </c:pt>
                <c:pt idx="89">
                  <c:v>0.80000000000000071</c:v>
                </c:pt>
                <c:pt idx="90">
                  <c:v>0.80000000000000071</c:v>
                </c:pt>
                <c:pt idx="91">
                  <c:v>0.80000000000000071</c:v>
                </c:pt>
                <c:pt idx="92">
                  <c:v>0.69999999999999929</c:v>
                </c:pt>
                <c:pt idx="93">
                  <c:v>0.60000000000000142</c:v>
                </c:pt>
                <c:pt idx="94">
                  <c:v>0.89999999999999858</c:v>
                </c:pt>
                <c:pt idx="95">
                  <c:v>0.5</c:v>
                </c:pt>
                <c:pt idx="96">
                  <c:v>0.80000000000000071</c:v>
                </c:pt>
                <c:pt idx="97">
                  <c:v>0.69999999999999929</c:v>
                </c:pt>
                <c:pt idx="98">
                  <c:v>0.69999999999999929</c:v>
                </c:pt>
                <c:pt idx="99">
                  <c:v>0.69999999999999929</c:v>
                </c:pt>
                <c:pt idx="100">
                  <c:v>0.39999999999999858</c:v>
                </c:pt>
                <c:pt idx="101">
                  <c:v>0.19999999999999929</c:v>
                </c:pt>
                <c:pt idx="102">
                  <c:v>0.30000000000000071</c:v>
                </c:pt>
                <c:pt idx="103">
                  <c:v>0.80000000000000071</c:v>
                </c:pt>
                <c:pt idx="104">
                  <c:v>0.89999999999999858</c:v>
                </c:pt>
                <c:pt idx="105">
                  <c:v>0.60000000000000142</c:v>
                </c:pt>
                <c:pt idx="106">
                  <c:v>0.39999999999999858</c:v>
                </c:pt>
                <c:pt idx="107">
                  <c:v>0.30000000000000071</c:v>
                </c:pt>
                <c:pt idx="10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C-666A-40D5-95B3-2977F9EF2312}"/>
            </c:ext>
          </c:extLst>
        </c:ser>
        <c:ser>
          <c:idx val="18"/>
          <c:order val="8"/>
          <c:tx>
            <c:strRef>
              <c:f>EVAPOTRANSPIRASI!$H$11</c:f>
              <c:strCache>
                <c:ptCount val="1"/>
                <c:pt idx="0">
                  <c:v>SRI 20% (cm)</c:v>
                </c:pt>
              </c:strCache>
            </c:strRef>
          </c:tx>
          <c:spPr>
            <a:ln w="31750" cap="rnd">
              <a:solidFill>
                <a:srgbClr val="00206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'Pemberian Air Irigasi'!$D$13:$D$121</c:f>
              <c:numCache>
                <c:formatCode>General</c:formatCode>
                <c:ptCount val="10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</c:numCache>
            </c:numRef>
          </c:xVal>
          <c:yVal>
            <c:numRef>
              <c:f>EVAPOTRANSPIRASI!$H$14:$H$122</c:f>
              <c:numCache>
                <c:formatCode>0.0</c:formatCode>
                <c:ptCount val="109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0.15</c:v>
                </c:pt>
                <c:pt idx="5">
                  <c:v>0.25</c:v>
                </c:pt>
                <c:pt idx="6">
                  <c:v>0.3</c:v>
                </c:pt>
                <c:pt idx="7">
                  <c:v>0.2</c:v>
                </c:pt>
                <c:pt idx="8">
                  <c:v>0</c:v>
                </c:pt>
                <c:pt idx="9">
                  <c:v>0.2</c:v>
                </c:pt>
                <c:pt idx="10">
                  <c:v>0.1</c:v>
                </c:pt>
                <c:pt idx="11">
                  <c:v>0.2</c:v>
                </c:pt>
                <c:pt idx="12">
                  <c:v>0.3</c:v>
                </c:pt>
                <c:pt idx="13">
                  <c:v>0.2</c:v>
                </c:pt>
                <c:pt idx="14">
                  <c:v>0.2</c:v>
                </c:pt>
                <c:pt idx="15">
                  <c:v>0.3</c:v>
                </c:pt>
                <c:pt idx="16">
                  <c:v>0.2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0.1</c:v>
                </c:pt>
                <c:pt idx="21">
                  <c:v>0.19999999999999929</c:v>
                </c:pt>
                <c:pt idx="22">
                  <c:v>0.3</c:v>
                </c:pt>
                <c:pt idx="23">
                  <c:v>0.3</c:v>
                </c:pt>
                <c:pt idx="24">
                  <c:v>0.2</c:v>
                </c:pt>
                <c:pt idx="25">
                  <c:v>0.2</c:v>
                </c:pt>
                <c:pt idx="26">
                  <c:v>0.3</c:v>
                </c:pt>
                <c:pt idx="27">
                  <c:v>0.19999999999999929</c:v>
                </c:pt>
                <c:pt idx="28">
                  <c:v>0.19999999999999929</c:v>
                </c:pt>
                <c:pt idx="29">
                  <c:v>0.3</c:v>
                </c:pt>
                <c:pt idx="30">
                  <c:v>0.3</c:v>
                </c:pt>
                <c:pt idx="31">
                  <c:v>0.3</c:v>
                </c:pt>
                <c:pt idx="32">
                  <c:v>0.4</c:v>
                </c:pt>
                <c:pt idx="33">
                  <c:v>0.4</c:v>
                </c:pt>
                <c:pt idx="34">
                  <c:v>0.5</c:v>
                </c:pt>
                <c:pt idx="35">
                  <c:v>0.6</c:v>
                </c:pt>
                <c:pt idx="36">
                  <c:v>0.5</c:v>
                </c:pt>
                <c:pt idx="37">
                  <c:v>0.3</c:v>
                </c:pt>
                <c:pt idx="38">
                  <c:v>0.5</c:v>
                </c:pt>
                <c:pt idx="39">
                  <c:v>0.7</c:v>
                </c:pt>
                <c:pt idx="40">
                  <c:v>0.4</c:v>
                </c:pt>
                <c:pt idx="41">
                  <c:v>0.6</c:v>
                </c:pt>
                <c:pt idx="42">
                  <c:v>0.5</c:v>
                </c:pt>
                <c:pt idx="43">
                  <c:v>0.5</c:v>
                </c:pt>
                <c:pt idx="44">
                  <c:v>0.5</c:v>
                </c:pt>
                <c:pt idx="45">
                  <c:v>0.5</c:v>
                </c:pt>
                <c:pt idx="46">
                  <c:v>0.5</c:v>
                </c:pt>
                <c:pt idx="47">
                  <c:v>0.7</c:v>
                </c:pt>
                <c:pt idx="48">
                  <c:v>0.6</c:v>
                </c:pt>
                <c:pt idx="49">
                  <c:v>0.5</c:v>
                </c:pt>
                <c:pt idx="50">
                  <c:v>0.7</c:v>
                </c:pt>
                <c:pt idx="51">
                  <c:v>0.4</c:v>
                </c:pt>
                <c:pt idx="52">
                  <c:v>0.5</c:v>
                </c:pt>
                <c:pt idx="53">
                  <c:v>0.5</c:v>
                </c:pt>
                <c:pt idx="54">
                  <c:v>1.1000000000000001</c:v>
                </c:pt>
                <c:pt idx="55">
                  <c:v>0.9</c:v>
                </c:pt>
                <c:pt idx="56">
                  <c:v>0.8</c:v>
                </c:pt>
                <c:pt idx="57">
                  <c:v>1</c:v>
                </c:pt>
                <c:pt idx="58">
                  <c:v>0.8</c:v>
                </c:pt>
                <c:pt idx="59">
                  <c:v>1</c:v>
                </c:pt>
                <c:pt idx="60">
                  <c:v>0.9</c:v>
                </c:pt>
                <c:pt idx="61">
                  <c:v>0.8</c:v>
                </c:pt>
                <c:pt idx="62">
                  <c:v>0.7</c:v>
                </c:pt>
                <c:pt idx="63">
                  <c:v>1</c:v>
                </c:pt>
                <c:pt idx="64">
                  <c:v>0.6</c:v>
                </c:pt>
                <c:pt idx="65">
                  <c:v>0.7</c:v>
                </c:pt>
                <c:pt idx="66">
                  <c:v>0.7</c:v>
                </c:pt>
                <c:pt idx="67">
                  <c:v>0.8</c:v>
                </c:pt>
                <c:pt idx="68">
                  <c:v>0.6</c:v>
                </c:pt>
                <c:pt idx="69">
                  <c:v>0.7</c:v>
                </c:pt>
                <c:pt idx="70">
                  <c:v>0.5</c:v>
                </c:pt>
                <c:pt idx="71">
                  <c:v>0.6</c:v>
                </c:pt>
                <c:pt idx="72">
                  <c:v>0.5</c:v>
                </c:pt>
                <c:pt idx="73">
                  <c:v>0.7</c:v>
                </c:pt>
                <c:pt idx="74">
                  <c:v>0.8</c:v>
                </c:pt>
                <c:pt idx="75">
                  <c:v>0.5</c:v>
                </c:pt>
                <c:pt idx="76">
                  <c:v>0.8</c:v>
                </c:pt>
                <c:pt idx="77">
                  <c:v>0.7</c:v>
                </c:pt>
                <c:pt idx="78">
                  <c:v>0.5</c:v>
                </c:pt>
                <c:pt idx="79">
                  <c:v>0.4</c:v>
                </c:pt>
                <c:pt idx="80">
                  <c:v>1</c:v>
                </c:pt>
                <c:pt idx="81">
                  <c:v>0.7</c:v>
                </c:pt>
                <c:pt idx="82">
                  <c:v>0.7</c:v>
                </c:pt>
                <c:pt idx="83">
                  <c:v>0.7</c:v>
                </c:pt>
                <c:pt idx="84">
                  <c:v>0.9</c:v>
                </c:pt>
                <c:pt idx="85">
                  <c:v>0.7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0.6</c:v>
                </c:pt>
                <c:pt idx="90">
                  <c:v>0.7</c:v>
                </c:pt>
                <c:pt idx="91">
                  <c:v>0.6</c:v>
                </c:pt>
                <c:pt idx="92">
                  <c:v>0.5</c:v>
                </c:pt>
                <c:pt idx="93">
                  <c:v>0.6</c:v>
                </c:pt>
                <c:pt idx="94">
                  <c:v>0.7</c:v>
                </c:pt>
                <c:pt idx="95">
                  <c:v>0.6</c:v>
                </c:pt>
                <c:pt idx="96">
                  <c:v>0.4</c:v>
                </c:pt>
                <c:pt idx="97">
                  <c:v>0.6</c:v>
                </c:pt>
                <c:pt idx="98">
                  <c:v>0.6</c:v>
                </c:pt>
                <c:pt idx="99">
                  <c:v>0.4</c:v>
                </c:pt>
                <c:pt idx="100">
                  <c:v>0.8</c:v>
                </c:pt>
                <c:pt idx="101">
                  <c:v>0.2</c:v>
                </c:pt>
                <c:pt idx="102">
                  <c:v>0.3</c:v>
                </c:pt>
                <c:pt idx="103">
                  <c:v>0.5</c:v>
                </c:pt>
                <c:pt idx="104">
                  <c:v>0.5</c:v>
                </c:pt>
                <c:pt idx="105">
                  <c:v>0.5</c:v>
                </c:pt>
                <c:pt idx="106">
                  <c:v>0.4</c:v>
                </c:pt>
                <c:pt idx="107">
                  <c:v>0</c:v>
                </c:pt>
                <c:pt idx="10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D-666A-40D5-95B3-2977F9EF2312}"/>
            </c:ext>
          </c:extLst>
        </c:ser>
        <c:ser>
          <c:idx val="19"/>
          <c:order val="9"/>
          <c:tx>
            <c:strRef>
              <c:f>EVAPOTRANSPIRASI!$I$11</c:f>
              <c:strCache>
                <c:ptCount val="1"/>
                <c:pt idx="0">
                  <c:v>SRI 40% (cm)</c:v>
                </c:pt>
              </c:strCache>
            </c:strRef>
          </c:tx>
          <c:spPr>
            <a:ln w="31750" cap="rnd">
              <a:solidFill>
                <a:schemeClr val="accent6">
                  <a:lumMod val="5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'Pemberian Air Irigasi'!$D$13:$D$121</c:f>
              <c:numCache>
                <c:formatCode>General</c:formatCode>
                <c:ptCount val="10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</c:numCache>
            </c:numRef>
          </c:xVal>
          <c:yVal>
            <c:numRef>
              <c:f>EVAPOTRANSPIRASI!$I$14:$I$122</c:f>
              <c:numCache>
                <c:formatCode>0.0</c:formatCode>
                <c:ptCount val="109"/>
                <c:pt idx="0">
                  <c:v>0.2</c:v>
                </c:pt>
                <c:pt idx="1">
                  <c:v>0.1</c:v>
                </c:pt>
                <c:pt idx="2">
                  <c:v>0.2</c:v>
                </c:pt>
                <c:pt idx="3">
                  <c:v>0.2</c:v>
                </c:pt>
                <c:pt idx="4">
                  <c:v>0.1</c:v>
                </c:pt>
                <c:pt idx="5">
                  <c:v>0.2</c:v>
                </c:pt>
                <c:pt idx="6">
                  <c:v>0.2</c:v>
                </c:pt>
                <c:pt idx="7">
                  <c:v>0.1</c:v>
                </c:pt>
                <c:pt idx="8">
                  <c:v>0</c:v>
                </c:pt>
                <c:pt idx="9">
                  <c:v>0.2</c:v>
                </c:pt>
                <c:pt idx="10">
                  <c:v>0</c:v>
                </c:pt>
                <c:pt idx="11">
                  <c:v>0.2</c:v>
                </c:pt>
                <c:pt idx="12">
                  <c:v>0.2</c:v>
                </c:pt>
                <c:pt idx="13">
                  <c:v>0.1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  <c:pt idx="17">
                  <c:v>0.1</c:v>
                </c:pt>
                <c:pt idx="18">
                  <c:v>0.2</c:v>
                </c:pt>
                <c:pt idx="19">
                  <c:v>0.3</c:v>
                </c:pt>
                <c:pt idx="20">
                  <c:v>0.1</c:v>
                </c:pt>
                <c:pt idx="21">
                  <c:v>0.19999999999999929</c:v>
                </c:pt>
                <c:pt idx="22">
                  <c:v>0.19999999999999929</c:v>
                </c:pt>
                <c:pt idx="23">
                  <c:v>0.19999999999999929</c:v>
                </c:pt>
                <c:pt idx="24">
                  <c:v>0.3</c:v>
                </c:pt>
                <c:pt idx="25">
                  <c:v>0.3</c:v>
                </c:pt>
                <c:pt idx="26">
                  <c:v>0.2</c:v>
                </c:pt>
                <c:pt idx="27">
                  <c:v>0.19999999999999929</c:v>
                </c:pt>
                <c:pt idx="28">
                  <c:v>0.19999999999999929</c:v>
                </c:pt>
                <c:pt idx="29">
                  <c:v>0.19999999999999929</c:v>
                </c:pt>
                <c:pt idx="30">
                  <c:v>0.2</c:v>
                </c:pt>
                <c:pt idx="31">
                  <c:v>0.2</c:v>
                </c:pt>
                <c:pt idx="32">
                  <c:v>0.3</c:v>
                </c:pt>
                <c:pt idx="33">
                  <c:v>0.4</c:v>
                </c:pt>
                <c:pt idx="34">
                  <c:v>0.5</c:v>
                </c:pt>
                <c:pt idx="35">
                  <c:v>0.3</c:v>
                </c:pt>
                <c:pt idx="36">
                  <c:v>0.4</c:v>
                </c:pt>
                <c:pt idx="37">
                  <c:v>0.3</c:v>
                </c:pt>
                <c:pt idx="38">
                  <c:v>0.6</c:v>
                </c:pt>
                <c:pt idx="39">
                  <c:v>0.4</c:v>
                </c:pt>
                <c:pt idx="40">
                  <c:v>0.4</c:v>
                </c:pt>
                <c:pt idx="41">
                  <c:v>0.5</c:v>
                </c:pt>
                <c:pt idx="42">
                  <c:v>0.3</c:v>
                </c:pt>
                <c:pt idx="43">
                  <c:v>0.4</c:v>
                </c:pt>
                <c:pt idx="44">
                  <c:v>0.4</c:v>
                </c:pt>
                <c:pt idx="45">
                  <c:v>0.6</c:v>
                </c:pt>
                <c:pt idx="46">
                  <c:v>0.8</c:v>
                </c:pt>
                <c:pt idx="47">
                  <c:v>0.4</c:v>
                </c:pt>
                <c:pt idx="48">
                  <c:v>0.4</c:v>
                </c:pt>
                <c:pt idx="49">
                  <c:v>0.5</c:v>
                </c:pt>
                <c:pt idx="50">
                  <c:v>0.3</c:v>
                </c:pt>
                <c:pt idx="51">
                  <c:v>0.4</c:v>
                </c:pt>
                <c:pt idx="52">
                  <c:v>0.4</c:v>
                </c:pt>
                <c:pt idx="53">
                  <c:v>0</c:v>
                </c:pt>
                <c:pt idx="54">
                  <c:v>0.8</c:v>
                </c:pt>
                <c:pt idx="55">
                  <c:v>0.8</c:v>
                </c:pt>
                <c:pt idx="56">
                  <c:v>0.9</c:v>
                </c:pt>
                <c:pt idx="57">
                  <c:v>0.4</c:v>
                </c:pt>
                <c:pt idx="58">
                  <c:v>0.6</c:v>
                </c:pt>
                <c:pt idx="59">
                  <c:v>0.9</c:v>
                </c:pt>
                <c:pt idx="60">
                  <c:v>0.7</c:v>
                </c:pt>
                <c:pt idx="61">
                  <c:v>0.7</c:v>
                </c:pt>
                <c:pt idx="62">
                  <c:v>0.5</c:v>
                </c:pt>
                <c:pt idx="63">
                  <c:v>0.7</c:v>
                </c:pt>
                <c:pt idx="64">
                  <c:v>0.6</c:v>
                </c:pt>
                <c:pt idx="65">
                  <c:v>0.5</c:v>
                </c:pt>
                <c:pt idx="66">
                  <c:v>0.5</c:v>
                </c:pt>
                <c:pt idx="67">
                  <c:v>0.9</c:v>
                </c:pt>
                <c:pt idx="68">
                  <c:v>0.6</c:v>
                </c:pt>
                <c:pt idx="69">
                  <c:v>0.6</c:v>
                </c:pt>
                <c:pt idx="70">
                  <c:v>0.6</c:v>
                </c:pt>
                <c:pt idx="71">
                  <c:v>0.6</c:v>
                </c:pt>
                <c:pt idx="72">
                  <c:v>0.7</c:v>
                </c:pt>
                <c:pt idx="73">
                  <c:v>0.7</c:v>
                </c:pt>
                <c:pt idx="74">
                  <c:v>0.6</c:v>
                </c:pt>
                <c:pt idx="75">
                  <c:v>0.6</c:v>
                </c:pt>
                <c:pt idx="76">
                  <c:v>0.7</c:v>
                </c:pt>
                <c:pt idx="77">
                  <c:v>0.7</c:v>
                </c:pt>
                <c:pt idx="78">
                  <c:v>0.9</c:v>
                </c:pt>
                <c:pt idx="79">
                  <c:v>0.9</c:v>
                </c:pt>
                <c:pt idx="80">
                  <c:v>0.6</c:v>
                </c:pt>
                <c:pt idx="81">
                  <c:v>0.7</c:v>
                </c:pt>
                <c:pt idx="82">
                  <c:v>1.1000000000000001</c:v>
                </c:pt>
                <c:pt idx="83">
                  <c:v>0</c:v>
                </c:pt>
                <c:pt idx="84">
                  <c:v>0.7</c:v>
                </c:pt>
                <c:pt idx="85">
                  <c:v>0.7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0.6</c:v>
                </c:pt>
                <c:pt idx="90">
                  <c:v>0.6</c:v>
                </c:pt>
                <c:pt idx="91">
                  <c:v>0.6</c:v>
                </c:pt>
                <c:pt idx="92">
                  <c:v>0.7</c:v>
                </c:pt>
                <c:pt idx="93">
                  <c:v>0.5</c:v>
                </c:pt>
                <c:pt idx="94">
                  <c:v>0.6</c:v>
                </c:pt>
                <c:pt idx="95">
                  <c:v>0.6</c:v>
                </c:pt>
                <c:pt idx="96">
                  <c:v>0.7</c:v>
                </c:pt>
                <c:pt idx="97">
                  <c:v>0.5</c:v>
                </c:pt>
                <c:pt idx="98">
                  <c:v>0.4</c:v>
                </c:pt>
                <c:pt idx="99">
                  <c:v>0.7</c:v>
                </c:pt>
                <c:pt idx="100">
                  <c:v>0.7</c:v>
                </c:pt>
                <c:pt idx="101">
                  <c:v>0.2</c:v>
                </c:pt>
                <c:pt idx="102">
                  <c:v>0.3</c:v>
                </c:pt>
                <c:pt idx="103">
                  <c:v>0.6</c:v>
                </c:pt>
                <c:pt idx="104">
                  <c:v>0.6</c:v>
                </c:pt>
                <c:pt idx="105">
                  <c:v>0.7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E-666A-40D5-95B3-2977F9EF2312}"/>
            </c:ext>
          </c:extLst>
        </c:ser>
        <c:ser>
          <c:idx val="5"/>
          <c:order val="10"/>
          <c:tx>
            <c:strRef>
              <c:f>EVAPOTRANSPIRASI!$E$11</c:f>
              <c:strCache>
                <c:ptCount val="1"/>
                <c:pt idx="0">
                  <c:v>KonCon (cm)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'Pemberian Air Irigasi'!$D$13:$D$121</c:f>
              <c:numCache>
                <c:formatCode>General</c:formatCode>
                <c:ptCount val="10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</c:numCache>
            </c:numRef>
          </c:xVal>
          <c:yVal>
            <c:numRef>
              <c:f>EVAPOTRANSPIRASI!$E$14:$E$122</c:f>
              <c:numCache>
                <c:formatCode>0.0</c:formatCode>
                <c:ptCount val="109"/>
                <c:pt idx="0">
                  <c:v>0.2</c:v>
                </c:pt>
                <c:pt idx="1">
                  <c:v>0.3</c:v>
                </c:pt>
                <c:pt idx="2">
                  <c:v>0.3</c:v>
                </c:pt>
                <c:pt idx="3">
                  <c:v>0.2</c:v>
                </c:pt>
                <c:pt idx="4">
                  <c:v>0.2</c:v>
                </c:pt>
                <c:pt idx="5">
                  <c:v>0.3</c:v>
                </c:pt>
                <c:pt idx="6">
                  <c:v>0.25</c:v>
                </c:pt>
                <c:pt idx="7">
                  <c:v>0.35</c:v>
                </c:pt>
                <c:pt idx="8">
                  <c:v>0.35</c:v>
                </c:pt>
                <c:pt idx="9">
                  <c:v>0.4</c:v>
                </c:pt>
                <c:pt idx="10">
                  <c:v>0</c:v>
                </c:pt>
                <c:pt idx="11">
                  <c:v>0.2</c:v>
                </c:pt>
                <c:pt idx="12">
                  <c:v>0.2</c:v>
                </c:pt>
                <c:pt idx="13">
                  <c:v>0.3</c:v>
                </c:pt>
                <c:pt idx="14">
                  <c:v>0.3</c:v>
                </c:pt>
                <c:pt idx="15">
                  <c:v>0.2</c:v>
                </c:pt>
                <c:pt idx="16">
                  <c:v>0.2</c:v>
                </c:pt>
                <c:pt idx="17">
                  <c:v>0.1</c:v>
                </c:pt>
                <c:pt idx="18">
                  <c:v>0.1</c:v>
                </c:pt>
                <c:pt idx="19">
                  <c:v>0.2</c:v>
                </c:pt>
                <c:pt idx="20">
                  <c:v>0.1</c:v>
                </c:pt>
                <c:pt idx="21">
                  <c:v>0.19999999999999929</c:v>
                </c:pt>
                <c:pt idx="22">
                  <c:v>0.19999999999999929</c:v>
                </c:pt>
                <c:pt idx="23">
                  <c:v>0.19999999999999929</c:v>
                </c:pt>
                <c:pt idx="24">
                  <c:v>0.1</c:v>
                </c:pt>
                <c:pt idx="25">
                  <c:v>0.2</c:v>
                </c:pt>
                <c:pt idx="26">
                  <c:v>0.2</c:v>
                </c:pt>
                <c:pt idx="27">
                  <c:v>0.19999999999999929</c:v>
                </c:pt>
                <c:pt idx="28">
                  <c:v>0.19999999999999929</c:v>
                </c:pt>
                <c:pt idx="29">
                  <c:v>0.19999999999999929</c:v>
                </c:pt>
                <c:pt idx="30">
                  <c:v>0.2</c:v>
                </c:pt>
                <c:pt idx="31">
                  <c:v>0.2</c:v>
                </c:pt>
                <c:pt idx="32">
                  <c:v>0.3</c:v>
                </c:pt>
                <c:pt idx="33">
                  <c:v>0.3</c:v>
                </c:pt>
                <c:pt idx="34">
                  <c:v>0.4</c:v>
                </c:pt>
                <c:pt idx="35">
                  <c:v>0.4</c:v>
                </c:pt>
                <c:pt idx="36">
                  <c:v>0.4</c:v>
                </c:pt>
                <c:pt idx="37">
                  <c:v>0.3</c:v>
                </c:pt>
                <c:pt idx="38">
                  <c:v>0.4</c:v>
                </c:pt>
                <c:pt idx="39">
                  <c:v>0.3</c:v>
                </c:pt>
                <c:pt idx="40">
                  <c:v>0.6</c:v>
                </c:pt>
                <c:pt idx="41">
                  <c:v>0.5</c:v>
                </c:pt>
                <c:pt idx="42">
                  <c:v>0.5</c:v>
                </c:pt>
                <c:pt idx="43">
                  <c:v>0.5</c:v>
                </c:pt>
                <c:pt idx="44">
                  <c:v>0.5</c:v>
                </c:pt>
                <c:pt idx="45">
                  <c:v>0.7</c:v>
                </c:pt>
                <c:pt idx="46">
                  <c:v>0.7</c:v>
                </c:pt>
                <c:pt idx="47">
                  <c:v>0.7</c:v>
                </c:pt>
                <c:pt idx="48">
                  <c:v>0.5</c:v>
                </c:pt>
                <c:pt idx="49">
                  <c:v>0.5</c:v>
                </c:pt>
                <c:pt idx="50">
                  <c:v>0.5</c:v>
                </c:pt>
                <c:pt idx="51">
                  <c:v>0.5</c:v>
                </c:pt>
                <c:pt idx="52">
                  <c:v>0.5</c:v>
                </c:pt>
                <c:pt idx="53">
                  <c:v>0.5</c:v>
                </c:pt>
                <c:pt idx="54">
                  <c:v>0.8</c:v>
                </c:pt>
                <c:pt idx="55">
                  <c:v>1</c:v>
                </c:pt>
                <c:pt idx="56">
                  <c:v>0.9</c:v>
                </c:pt>
                <c:pt idx="57">
                  <c:v>0.5</c:v>
                </c:pt>
                <c:pt idx="58">
                  <c:v>0.8</c:v>
                </c:pt>
                <c:pt idx="59">
                  <c:v>1</c:v>
                </c:pt>
                <c:pt idx="60">
                  <c:v>1</c:v>
                </c:pt>
                <c:pt idx="61">
                  <c:v>0.8</c:v>
                </c:pt>
                <c:pt idx="62">
                  <c:v>0.8</c:v>
                </c:pt>
                <c:pt idx="63">
                  <c:v>0.8</c:v>
                </c:pt>
                <c:pt idx="64">
                  <c:v>0.7</c:v>
                </c:pt>
                <c:pt idx="65">
                  <c:v>0.4</c:v>
                </c:pt>
                <c:pt idx="66">
                  <c:v>0.6</c:v>
                </c:pt>
                <c:pt idx="67">
                  <c:v>0.9</c:v>
                </c:pt>
                <c:pt idx="68">
                  <c:v>0.7</c:v>
                </c:pt>
                <c:pt idx="69">
                  <c:v>0.9</c:v>
                </c:pt>
                <c:pt idx="70">
                  <c:v>0.9</c:v>
                </c:pt>
                <c:pt idx="71">
                  <c:v>0.9</c:v>
                </c:pt>
                <c:pt idx="72">
                  <c:v>0.5</c:v>
                </c:pt>
                <c:pt idx="73">
                  <c:v>0.7</c:v>
                </c:pt>
                <c:pt idx="74">
                  <c:v>0.8</c:v>
                </c:pt>
                <c:pt idx="75">
                  <c:v>0.7</c:v>
                </c:pt>
                <c:pt idx="76">
                  <c:v>0.7</c:v>
                </c:pt>
                <c:pt idx="77">
                  <c:v>0.8</c:v>
                </c:pt>
                <c:pt idx="78">
                  <c:v>1</c:v>
                </c:pt>
                <c:pt idx="79">
                  <c:v>0.9</c:v>
                </c:pt>
                <c:pt idx="80">
                  <c:v>0.9</c:v>
                </c:pt>
                <c:pt idx="81">
                  <c:v>0.7</c:v>
                </c:pt>
                <c:pt idx="82">
                  <c:v>0.8</c:v>
                </c:pt>
                <c:pt idx="83">
                  <c:v>0.7</c:v>
                </c:pt>
                <c:pt idx="84">
                  <c:v>0.8</c:v>
                </c:pt>
                <c:pt idx="85">
                  <c:v>0.8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0.8</c:v>
                </c:pt>
                <c:pt idx="90">
                  <c:v>0.7</c:v>
                </c:pt>
                <c:pt idx="91">
                  <c:v>0.8</c:v>
                </c:pt>
                <c:pt idx="92">
                  <c:v>0.8</c:v>
                </c:pt>
                <c:pt idx="93">
                  <c:v>0.7</c:v>
                </c:pt>
                <c:pt idx="94">
                  <c:v>0.9</c:v>
                </c:pt>
                <c:pt idx="95">
                  <c:v>0.6</c:v>
                </c:pt>
                <c:pt idx="96">
                  <c:v>0.8</c:v>
                </c:pt>
                <c:pt idx="97">
                  <c:v>0.6</c:v>
                </c:pt>
                <c:pt idx="98">
                  <c:v>0.6</c:v>
                </c:pt>
                <c:pt idx="99">
                  <c:v>0.8</c:v>
                </c:pt>
                <c:pt idx="100">
                  <c:v>0.4</c:v>
                </c:pt>
                <c:pt idx="101">
                  <c:v>0.3</c:v>
                </c:pt>
                <c:pt idx="102">
                  <c:v>0.3</c:v>
                </c:pt>
                <c:pt idx="103">
                  <c:v>0.6</c:v>
                </c:pt>
                <c:pt idx="104">
                  <c:v>0.6</c:v>
                </c:pt>
                <c:pt idx="105">
                  <c:v>0.6</c:v>
                </c:pt>
                <c:pt idx="106">
                  <c:v>0.6</c:v>
                </c:pt>
                <c:pt idx="107">
                  <c:v>0.6</c:v>
                </c:pt>
                <c:pt idx="108">
                  <c:v>0.4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666A-40D5-95B3-2977F9EF2312}"/>
            </c:ext>
          </c:extLst>
        </c:ser>
        <c:ser>
          <c:idx val="6"/>
          <c:order val="11"/>
          <c:tx>
            <c:strRef>
              <c:f>EVAPOTRANSPIRASI!$F$11</c:f>
              <c:strCache>
                <c:ptCount val="1"/>
                <c:pt idx="0">
                  <c:v>Kon 20% (cm)</c:v>
                </c:pt>
              </c:strCache>
            </c:strRef>
          </c:tx>
          <c:spPr>
            <a:ln w="31750"/>
          </c:spPr>
          <c:marker>
            <c:symbol val="none"/>
          </c:marker>
          <c:xVal>
            <c:numRef>
              <c:f>'Pemberian Air Irigasi'!$D$13:$D$121</c:f>
              <c:numCache>
                <c:formatCode>General</c:formatCode>
                <c:ptCount val="10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</c:numCache>
            </c:numRef>
          </c:xVal>
          <c:yVal>
            <c:numRef>
              <c:f>EVAPOTRANSPIRASI!$F$14:$F$122</c:f>
              <c:numCache>
                <c:formatCode>0.0</c:formatCode>
                <c:ptCount val="109"/>
                <c:pt idx="0">
                  <c:v>0.1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0.3</c:v>
                </c:pt>
                <c:pt idx="9">
                  <c:v>0.3</c:v>
                </c:pt>
                <c:pt idx="10">
                  <c:v>0.2</c:v>
                </c:pt>
                <c:pt idx="11">
                  <c:v>0.1</c:v>
                </c:pt>
                <c:pt idx="12">
                  <c:v>0.2</c:v>
                </c:pt>
                <c:pt idx="13">
                  <c:v>0.2</c:v>
                </c:pt>
                <c:pt idx="14">
                  <c:v>0.3</c:v>
                </c:pt>
                <c:pt idx="15">
                  <c:v>0.2</c:v>
                </c:pt>
                <c:pt idx="16">
                  <c:v>0.2</c:v>
                </c:pt>
                <c:pt idx="17">
                  <c:v>0.1</c:v>
                </c:pt>
                <c:pt idx="18">
                  <c:v>0.1</c:v>
                </c:pt>
                <c:pt idx="19">
                  <c:v>0.2</c:v>
                </c:pt>
                <c:pt idx="20">
                  <c:v>0.3</c:v>
                </c:pt>
                <c:pt idx="21">
                  <c:v>0.19999999999999929</c:v>
                </c:pt>
                <c:pt idx="22">
                  <c:v>0.19999999999999929</c:v>
                </c:pt>
                <c:pt idx="23">
                  <c:v>0.19999999999999929</c:v>
                </c:pt>
                <c:pt idx="24">
                  <c:v>0.2</c:v>
                </c:pt>
                <c:pt idx="25">
                  <c:v>0.2</c:v>
                </c:pt>
                <c:pt idx="26">
                  <c:v>0.2</c:v>
                </c:pt>
                <c:pt idx="27">
                  <c:v>0.19999999999999929</c:v>
                </c:pt>
                <c:pt idx="28">
                  <c:v>0.19999999999999929</c:v>
                </c:pt>
                <c:pt idx="29">
                  <c:v>0.19999999999999929</c:v>
                </c:pt>
                <c:pt idx="30">
                  <c:v>0.2</c:v>
                </c:pt>
                <c:pt idx="31">
                  <c:v>0.2</c:v>
                </c:pt>
                <c:pt idx="32">
                  <c:v>0.3</c:v>
                </c:pt>
                <c:pt idx="33">
                  <c:v>0.3</c:v>
                </c:pt>
                <c:pt idx="34">
                  <c:v>0.3</c:v>
                </c:pt>
                <c:pt idx="35">
                  <c:v>0.4</c:v>
                </c:pt>
                <c:pt idx="36">
                  <c:v>0.4</c:v>
                </c:pt>
                <c:pt idx="37">
                  <c:v>0.3</c:v>
                </c:pt>
                <c:pt idx="38">
                  <c:v>0.3</c:v>
                </c:pt>
                <c:pt idx="39">
                  <c:v>0.3</c:v>
                </c:pt>
                <c:pt idx="40">
                  <c:v>0.6</c:v>
                </c:pt>
                <c:pt idx="41">
                  <c:v>0.5</c:v>
                </c:pt>
                <c:pt idx="42">
                  <c:v>0.5</c:v>
                </c:pt>
                <c:pt idx="43">
                  <c:v>0.5</c:v>
                </c:pt>
                <c:pt idx="44">
                  <c:v>0.5</c:v>
                </c:pt>
                <c:pt idx="45">
                  <c:v>0.6</c:v>
                </c:pt>
                <c:pt idx="46">
                  <c:v>0.6</c:v>
                </c:pt>
                <c:pt idx="47">
                  <c:v>0.6</c:v>
                </c:pt>
                <c:pt idx="48">
                  <c:v>0.5</c:v>
                </c:pt>
                <c:pt idx="49">
                  <c:v>0.4</c:v>
                </c:pt>
                <c:pt idx="50">
                  <c:v>0.4</c:v>
                </c:pt>
                <c:pt idx="51">
                  <c:v>0.4</c:v>
                </c:pt>
                <c:pt idx="52">
                  <c:v>0.5</c:v>
                </c:pt>
                <c:pt idx="53">
                  <c:v>0.4</c:v>
                </c:pt>
                <c:pt idx="54">
                  <c:v>0.9</c:v>
                </c:pt>
                <c:pt idx="55">
                  <c:v>0.8</c:v>
                </c:pt>
                <c:pt idx="56">
                  <c:v>0.7</c:v>
                </c:pt>
                <c:pt idx="57">
                  <c:v>0.4</c:v>
                </c:pt>
                <c:pt idx="58">
                  <c:v>0.7</c:v>
                </c:pt>
                <c:pt idx="59">
                  <c:v>0.9</c:v>
                </c:pt>
                <c:pt idx="60">
                  <c:v>0.8</c:v>
                </c:pt>
                <c:pt idx="61">
                  <c:v>0.7</c:v>
                </c:pt>
                <c:pt idx="62">
                  <c:v>0.7</c:v>
                </c:pt>
                <c:pt idx="63">
                  <c:v>0.6</c:v>
                </c:pt>
                <c:pt idx="64">
                  <c:v>0.6</c:v>
                </c:pt>
                <c:pt idx="65">
                  <c:v>0.4</c:v>
                </c:pt>
                <c:pt idx="66">
                  <c:v>0.6</c:v>
                </c:pt>
                <c:pt idx="67">
                  <c:v>0.8</c:v>
                </c:pt>
                <c:pt idx="68">
                  <c:v>0.7</c:v>
                </c:pt>
                <c:pt idx="69">
                  <c:v>0.8</c:v>
                </c:pt>
                <c:pt idx="70">
                  <c:v>0.8</c:v>
                </c:pt>
                <c:pt idx="71">
                  <c:v>0.7</c:v>
                </c:pt>
                <c:pt idx="72">
                  <c:v>0.4</c:v>
                </c:pt>
                <c:pt idx="73">
                  <c:v>0.7</c:v>
                </c:pt>
                <c:pt idx="74">
                  <c:v>0.7</c:v>
                </c:pt>
                <c:pt idx="75">
                  <c:v>0.8</c:v>
                </c:pt>
                <c:pt idx="76">
                  <c:v>0.7</c:v>
                </c:pt>
                <c:pt idx="77">
                  <c:v>0.7</c:v>
                </c:pt>
                <c:pt idx="78">
                  <c:v>0.8</c:v>
                </c:pt>
                <c:pt idx="79">
                  <c:v>0.9</c:v>
                </c:pt>
                <c:pt idx="80">
                  <c:v>1</c:v>
                </c:pt>
                <c:pt idx="81">
                  <c:v>0.6</c:v>
                </c:pt>
                <c:pt idx="82">
                  <c:v>0.7</c:v>
                </c:pt>
                <c:pt idx="83">
                  <c:v>0.7</c:v>
                </c:pt>
                <c:pt idx="84">
                  <c:v>0.7</c:v>
                </c:pt>
                <c:pt idx="85">
                  <c:v>0.9</c:v>
                </c:pt>
                <c:pt idx="86">
                  <c:v>0.9</c:v>
                </c:pt>
                <c:pt idx="87">
                  <c:v>0</c:v>
                </c:pt>
                <c:pt idx="88">
                  <c:v>0</c:v>
                </c:pt>
                <c:pt idx="89">
                  <c:v>0.8</c:v>
                </c:pt>
                <c:pt idx="90">
                  <c:v>0.8</c:v>
                </c:pt>
                <c:pt idx="91">
                  <c:v>0.7</c:v>
                </c:pt>
                <c:pt idx="92">
                  <c:v>0.8</c:v>
                </c:pt>
                <c:pt idx="93">
                  <c:v>0.6</c:v>
                </c:pt>
                <c:pt idx="94">
                  <c:v>0.9</c:v>
                </c:pt>
                <c:pt idx="95">
                  <c:v>0.7</c:v>
                </c:pt>
                <c:pt idx="96">
                  <c:v>0.6</c:v>
                </c:pt>
                <c:pt idx="97">
                  <c:v>0.6</c:v>
                </c:pt>
                <c:pt idx="98">
                  <c:v>0.6</c:v>
                </c:pt>
                <c:pt idx="99">
                  <c:v>0.7</c:v>
                </c:pt>
                <c:pt idx="100">
                  <c:v>0.6</c:v>
                </c:pt>
                <c:pt idx="101">
                  <c:v>0.3</c:v>
                </c:pt>
                <c:pt idx="102">
                  <c:v>0.3</c:v>
                </c:pt>
                <c:pt idx="103">
                  <c:v>0.6</c:v>
                </c:pt>
                <c:pt idx="104">
                  <c:v>0.5</c:v>
                </c:pt>
                <c:pt idx="105">
                  <c:v>0.5</c:v>
                </c:pt>
                <c:pt idx="106">
                  <c:v>1</c:v>
                </c:pt>
                <c:pt idx="107">
                  <c:v>0.5</c:v>
                </c:pt>
                <c:pt idx="108">
                  <c:v>0.4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666A-40D5-95B3-2977F9EF2312}"/>
            </c:ext>
          </c:extLst>
        </c:ser>
        <c:ser>
          <c:idx val="7"/>
          <c:order val="12"/>
          <c:tx>
            <c:strRef>
              <c:f>EVAPOTRANSPIRASI!$G$11</c:f>
              <c:strCache>
                <c:ptCount val="1"/>
                <c:pt idx="0">
                  <c:v>Kon 40% (cm)</c:v>
                </c:pt>
              </c:strCache>
            </c:strRef>
          </c:tx>
          <c:spPr>
            <a:ln w="3175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'Pemberian Air Irigasi'!$D$13:$D$121</c:f>
              <c:numCache>
                <c:formatCode>General</c:formatCode>
                <c:ptCount val="10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</c:numCache>
            </c:numRef>
          </c:xVal>
          <c:yVal>
            <c:numRef>
              <c:f>EVAPOTRANSPIRASI!$G$14:$G$122</c:f>
              <c:numCache>
                <c:formatCode>0.0</c:formatCode>
                <c:ptCount val="109"/>
                <c:pt idx="0">
                  <c:v>0.10000000000000142</c:v>
                </c:pt>
                <c:pt idx="1">
                  <c:v>9.9999999999999645E-2</c:v>
                </c:pt>
                <c:pt idx="2">
                  <c:v>0.19999999999999929</c:v>
                </c:pt>
                <c:pt idx="3">
                  <c:v>0.2</c:v>
                </c:pt>
                <c:pt idx="4">
                  <c:v>0.10000000000000142</c:v>
                </c:pt>
                <c:pt idx="5">
                  <c:v>0.10000000000000142</c:v>
                </c:pt>
                <c:pt idx="6">
                  <c:v>0.10000000000000142</c:v>
                </c:pt>
                <c:pt idx="7">
                  <c:v>0.19999999999999929</c:v>
                </c:pt>
                <c:pt idx="8">
                  <c:v>0.19999999999999929</c:v>
                </c:pt>
                <c:pt idx="9">
                  <c:v>0.19999999999999929</c:v>
                </c:pt>
                <c:pt idx="10">
                  <c:v>0</c:v>
                </c:pt>
                <c:pt idx="11">
                  <c:v>0</c:v>
                </c:pt>
                <c:pt idx="12">
                  <c:v>0.30000000000000071</c:v>
                </c:pt>
                <c:pt idx="13">
                  <c:v>9.9999999999999645E-2</c:v>
                </c:pt>
                <c:pt idx="14">
                  <c:v>0.19999999999999929</c:v>
                </c:pt>
                <c:pt idx="15">
                  <c:v>0.19999999999999929</c:v>
                </c:pt>
                <c:pt idx="16">
                  <c:v>0.25</c:v>
                </c:pt>
                <c:pt idx="17">
                  <c:v>9.9999999999999645E-2</c:v>
                </c:pt>
                <c:pt idx="18">
                  <c:v>9.9999999999999645E-2</c:v>
                </c:pt>
                <c:pt idx="19">
                  <c:v>9.9999999999999645E-2</c:v>
                </c:pt>
                <c:pt idx="20">
                  <c:v>9.9999999999999645E-2</c:v>
                </c:pt>
                <c:pt idx="21">
                  <c:v>0.19999999999999929</c:v>
                </c:pt>
                <c:pt idx="22">
                  <c:v>0.19999999999999929</c:v>
                </c:pt>
                <c:pt idx="23">
                  <c:v>0.19999999999999929</c:v>
                </c:pt>
                <c:pt idx="24">
                  <c:v>0.19999999999999929</c:v>
                </c:pt>
                <c:pt idx="25">
                  <c:v>9.9999999999999645E-2</c:v>
                </c:pt>
                <c:pt idx="26">
                  <c:v>9.9999999999999645E-2</c:v>
                </c:pt>
                <c:pt idx="27">
                  <c:v>0.19999999999999929</c:v>
                </c:pt>
                <c:pt idx="28">
                  <c:v>0.19999999999999929</c:v>
                </c:pt>
                <c:pt idx="29">
                  <c:v>0.19999999999999929</c:v>
                </c:pt>
                <c:pt idx="30">
                  <c:v>0.14999999999999858</c:v>
                </c:pt>
                <c:pt idx="31">
                  <c:v>0.34999999999999964</c:v>
                </c:pt>
                <c:pt idx="32">
                  <c:v>0.30000000000000071</c:v>
                </c:pt>
                <c:pt idx="33">
                  <c:v>0.30000000000000071</c:v>
                </c:pt>
                <c:pt idx="34">
                  <c:v>0.19999999999999929</c:v>
                </c:pt>
                <c:pt idx="35">
                  <c:v>0.39999999999999858</c:v>
                </c:pt>
                <c:pt idx="36">
                  <c:v>0.30000000000000071</c:v>
                </c:pt>
                <c:pt idx="37">
                  <c:v>0.5</c:v>
                </c:pt>
                <c:pt idx="38">
                  <c:v>0.40000000000000036</c:v>
                </c:pt>
                <c:pt idx="39">
                  <c:v>0.30000000000000071</c:v>
                </c:pt>
                <c:pt idx="40">
                  <c:v>0.5</c:v>
                </c:pt>
                <c:pt idx="41">
                  <c:v>0.4</c:v>
                </c:pt>
                <c:pt idx="42">
                  <c:v>0.40000000000000036</c:v>
                </c:pt>
                <c:pt idx="43">
                  <c:v>0.40000000000000036</c:v>
                </c:pt>
                <c:pt idx="44">
                  <c:v>0.40000000000000036</c:v>
                </c:pt>
                <c:pt idx="45">
                  <c:v>0.40000000000000036</c:v>
                </c:pt>
                <c:pt idx="46">
                  <c:v>0.40000000000000036</c:v>
                </c:pt>
                <c:pt idx="47">
                  <c:v>0.5</c:v>
                </c:pt>
                <c:pt idx="48">
                  <c:v>0.40000000000000036</c:v>
                </c:pt>
                <c:pt idx="49">
                  <c:v>0.40000000000000036</c:v>
                </c:pt>
                <c:pt idx="50">
                  <c:v>0.40000000000000036</c:v>
                </c:pt>
                <c:pt idx="51">
                  <c:v>0.5</c:v>
                </c:pt>
                <c:pt idx="52">
                  <c:v>0.5</c:v>
                </c:pt>
                <c:pt idx="53">
                  <c:v>0.5</c:v>
                </c:pt>
                <c:pt idx="54">
                  <c:v>0.80000000000000071</c:v>
                </c:pt>
                <c:pt idx="55">
                  <c:v>0.69999999999999929</c:v>
                </c:pt>
                <c:pt idx="56">
                  <c:v>0.69999999999999929</c:v>
                </c:pt>
                <c:pt idx="57">
                  <c:v>0.39999999999999858</c:v>
                </c:pt>
                <c:pt idx="58">
                  <c:v>0.59999999999999964</c:v>
                </c:pt>
                <c:pt idx="59">
                  <c:v>0.89999999999999858</c:v>
                </c:pt>
                <c:pt idx="60">
                  <c:v>0.60000000000000142</c:v>
                </c:pt>
                <c:pt idx="61">
                  <c:v>0.69999999999999929</c:v>
                </c:pt>
                <c:pt idx="62">
                  <c:v>0.5</c:v>
                </c:pt>
                <c:pt idx="63">
                  <c:v>0.69999999999999929</c:v>
                </c:pt>
                <c:pt idx="64">
                  <c:v>0.5</c:v>
                </c:pt>
                <c:pt idx="65">
                  <c:v>0.39999999999999858</c:v>
                </c:pt>
                <c:pt idx="66">
                  <c:v>0.5</c:v>
                </c:pt>
                <c:pt idx="67">
                  <c:v>0.80000000000000071</c:v>
                </c:pt>
                <c:pt idx="68">
                  <c:v>0.5</c:v>
                </c:pt>
                <c:pt idx="69">
                  <c:v>0.80000000000000071</c:v>
                </c:pt>
                <c:pt idx="70">
                  <c:v>0.60000000000000142</c:v>
                </c:pt>
                <c:pt idx="71">
                  <c:v>0.60000000000000142</c:v>
                </c:pt>
                <c:pt idx="72">
                  <c:v>0.39999999999999858</c:v>
                </c:pt>
                <c:pt idx="73">
                  <c:v>0.60000000000000142</c:v>
                </c:pt>
                <c:pt idx="74">
                  <c:v>0.60000000000000142</c:v>
                </c:pt>
                <c:pt idx="75">
                  <c:v>0.69999999999999929</c:v>
                </c:pt>
                <c:pt idx="76">
                  <c:v>0.69999999999999929</c:v>
                </c:pt>
                <c:pt idx="77">
                  <c:v>0.69999999999999929</c:v>
                </c:pt>
                <c:pt idx="78">
                  <c:v>0.89999999999999858</c:v>
                </c:pt>
                <c:pt idx="79">
                  <c:v>0.9</c:v>
                </c:pt>
                <c:pt idx="80">
                  <c:v>0.80000000000000071</c:v>
                </c:pt>
                <c:pt idx="81">
                  <c:v>0.80000000000000071</c:v>
                </c:pt>
                <c:pt idx="82">
                  <c:v>0.5</c:v>
                </c:pt>
                <c:pt idx="83">
                  <c:v>0.69999999999999929</c:v>
                </c:pt>
                <c:pt idx="84">
                  <c:v>0.69999999999999929</c:v>
                </c:pt>
                <c:pt idx="85">
                  <c:v>0.80000000000000071</c:v>
                </c:pt>
                <c:pt idx="86">
                  <c:v>0.89999999999999858</c:v>
                </c:pt>
                <c:pt idx="87">
                  <c:v>0</c:v>
                </c:pt>
                <c:pt idx="88">
                  <c:v>0</c:v>
                </c:pt>
                <c:pt idx="89">
                  <c:v>0.80000000000000071</c:v>
                </c:pt>
                <c:pt idx="90">
                  <c:v>0.80000000000000071</c:v>
                </c:pt>
                <c:pt idx="91">
                  <c:v>0.80000000000000071</c:v>
                </c:pt>
                <c:pt idx="92">
                  <c:v>0.69999999999999929</c:v>
                </c:pt>
                <c:pt idx="93">
                  <c:v>0.60000000000000142</c:v>
                </c:pt>
                <c:pt idx="94">
                  <c:v>0.89999999999999858</c:v>
                </c:pt>
                <c:pt idx="95">
                  <c:v>0.5</c:v>
                </c:pt>
                <c:pt idx="96">
                  <c:v>0.80000000000000071</c:v>
                </c:pt>
                <c:pt idx="97">
                  <c:v>0.69999999999999929</c:v>
                </c:pt>
                <c:pt idx="98">
                  <c:v>0.69999999999999929</c:v>
                </c:pt>
                <c:pt idx="99">
                  <c:v>0.69999999999999929</c:v>
                </c:pt>
                <c:pt idx="100">
                  <c:v>0.39999999999999858</c:v>
                </c:pt>
                <c:pt idx="101">
                  <c:v>0.19999999999999929</c:v>
                </c:pt>
                <c:pt idx="102">
                  <c:v>0.30000000000000071</c:v>
                </c:pt>
                <c:pt idx="103">
                  <c:v>0.80000000000000071</c:v>
                </c:pt>
                <c:pt idx="104">
                  <c:v>0.89999999999999858</c:v>
                </c:pt>
                <c:pt idx="105">
                  <c:v>0.60000000000000142</c:v>
                </c:pt>
                <c:pt idx="106">
                  <c:v>0.39999999999999858</c:v>
                </c:pt>
                <c:pt idx="107">
                  <c:v>0.30000000000000071</c:v>
                </c:pt>
                <c:pt idx="10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666A-40D5-95B3-2977F9EF2312}"/>
            </c:ext>
          </c:extLst>
        </c:ser>
        <c:ser>
          <c:idx val="8"/>
          <c:order val="13"/>
          <c:tx>
            <c:strRef>
              <c:f>EVAPOTRANSPIRASI!$H$11</c:f>
              <c:strCache>
                <c:ptCount val="1"/>
                <c:pt idx="0">
                  <c:v>SRI 20% (cm)</c:v>
                </c:pt>
              </c:strCache>
            </c:strRef>
          </c:tx>
          <c:spPr>
            <a:ln w="31750">
              <a:solidFill>
                <a:srgbClr val="002060"/>
              </a:solidFill>
              <a:prstDash val="dash"/>
            </a:ln>
          </c:spPr>
          <c:marker>
            <c:symbol val="none"/>
          </c:marker>
          <c:xVal>
            <c:numRef>
              <c:f>'Pemberian Air Irigasi'!$D$13:$D$121</c:f>
              <c:numCache>
                <c:formatCode>General</c:formatCode>
                <c:ptCount val="10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</c:numCache>
            </c:numRef>
          </c:xVal>
          <c:yVal>
            <c:numRef>
              <c:f>EVAPOTRANSPIRASI!$H$14:$H$122</c:f>
              <c:numCache>
                <c:formatCode>0.0</c:formatCode>
                <c:ptCount val="109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0.15</c:v>
                </c:pt>
                <c:pt idx="5">
                  <c:v>0.25</c:v>
                </c:pt>
                <c:pt idx="6">
                  <c:v>0.3</c:v>
                </c:pt>
                <c:pt idx="7">
                  <c:v>0.2</c:v>
                </c:pt>
                <c:pt idx="8">
                  <c:v>0</c:v>
                </c:pt>
                <c:pt idx="9">
                  <c:v>0.2</c:v>
                </c:pt>
                <c:pt idx="10">
                  <c:v>0.1</c:v>
                </c:pt>
                <c:pt idx="11">
                  <c:v>0.2</c:v>
                </c:pt>
                <c:pt idx="12">
                  <c:v>0.3</c:v>
                </c:pt>
                <c:pt idx="13">
                  <c:v>0.2</c:v>
                </c:pt>
                <c:pt idx="14">
                  <c:v>0.2</c:v>
                </c:pt>
                <c:pt idx="15">
                  <c:v>0.3</c:v>
                </c:pt>
                <c:pt idx="16">
                  <c:v>0.2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0.1</c:v>
                </c:pt>
                <c:pt idx="21">
                  <c:v>0.19999999999999929</c:v>
                </c:pt>
                <c:pt idx="22">
                  <c:v>0.3</c:v>
                </c:pt>
                <c:pt idx="23">
                  <c:v>0.3</c:v>
                </c:pt>
                <c:pt idx="24">
                  <c:v>0.2</c:v>
                </c:pt>
                <c:pt idx="25">
                  <c:v>0.2</c:v>
                </c:pt>
                <c:pt idx="26">
                  <c:v>0.3</c:v>
                </c:pt>
                <c:pt idx="27">
                  <c:v>0.19999999999999929</c:v>
                </c:pt>
                <c:pt idx="28">
                  <c:v>0.19999999999999929</c:v>
                </c:pt>
                <c:pt idx="29">
                  <c:v>0.3</c:v>
                </c:pt>
                <c:pt idx="30">
                  <c:v>0.3</c:v>
                </c:pt>
                <c:pt idx="31">
                  <c:v>0.3</c:v>
                </c:pt>
                <c:pt idx="32">
                  <c:v>0.4</c:v>
                </c:pt>
                <c:pt idx="33">
                  <c:v>0.4</c:v>
                </c:pt>
                <c:pt idx="34">
                  <c:v>0.5</c:v>
                </c:pt>
                <c:pt idx="35">
                  <c:v>0.6</c:v>
                </c:pt>
                <c:pt idx="36">
                  <c:v>0.5</c:v>
                </c:pt>
                <c:pt idx="37">
                  <c:v>0.3</c:v>
                </c:pt>
                <c:pt idx="38">
                  <c:v>0.5</c:v>
                </c:pt>
                <c:pt idx="39">
                  <c:v>0.7</c:v>
                </c:pt>
                <c:pt idx="40">
                  <c:v>0.4</c:v>
                </c:pt>
                <c:pt idx="41">
                  <c:v>0.6</c:v>
                </c:pt>
                <c:pt idx="42">
                  <c:v>0.5</c:v>
                </c:pt>
                <c:pt idx="43">
                  <c:v>0.5</c:v>
                </c:pt>
                <c:pt idx="44">
                  <c:v>0.5</c:v>
                </c:pt>
                <c:pt idx="45">
                  <c:v>0.5</c:v>
                </c:pt>
                <c:pt idx="46">
                  <c:v>0.5</c:v>
                </c:pt>
                <c:pt idx="47">
                  <c:v>0.7</c:v>
                </c:pt>
                <c:pt idx="48">
                  <c:v>0.6</c:v>
                </c:pt>
                <c:pt idx="49">
                  <c:v>0.5</c:v>
                </c:pt>
                <c:pt idx="50">
                  <c:v>0.7</c:v>
                </c:pt>
                <c:pt idx="51">
                  <c:v>0.4</c:v>
                </c:pt>
                <c:pt idx="52">
                  <c:v>0.5</c:v>
                </c:pt>
                <c:pt idx="53">
                  <c:v>0.5</c:v>
                </c:pt>
                <c:pt idx="54">
                  <c:v>1.1000000000000001</c:v>
                </c:pt>
                <c:pt idx="55">
                  <c:v>0.9</c:v>
                </c:pt>
                <c:pt idx="56">
                  <c:v>0.8</c:v>
                </c:pt>
                <c:pt idx="57">
                  <c:v>1</c:v>
                </c:pt>
                <c:pt idx="58">
                  <c:v>0.8</c:v>
                </c:pt>
                <c:pt idx="59">
                  <c:v>1</c:v>
                </c:pt>
                <c:pt idx="60">
                  <c:v>0.9</c:v>
                </c:pt>
                <c:pt idx="61">
                  <c:v>0.8</c:v>
                </c:pt>
                <c:pt idx="62">
                  <c:v>0.7</c:v>
                </c:pt>
                <c:pt idx="63">
                  <c:v>1</c:v>
                </c:pt>
                <c:pt idx="64">
                  <c:v>0.6</c:v>
                </c:pt>
                <c:pt idx="65">
                  <c:v>0.7</c:v>
                </c:pt>
                <c:pt idx="66">
                  <c:v>0.7</c:v>
                </c:pt>
                <c:pt idx="67">
                  <c:v>0.8</c:v>
                </c:pt>
                <c:pt idx="68">
                  <c:v>0.6</c:v>
                </c:pt>
                <c:pt idx="69">
                  <c:v>0.7</c:v>
                </c:pt>
                <c:pt idx="70">
                  <c:v>0.5</c:v>
                </c:pt>
                <c:pt idx="71">
                  <c:v>0.6</c:v>
                </c:pt>
                <c:pt idx="72">
                  <c:v>0.5</c:v>
                </c:pt>
                <c:pt idx="73">
                  <c:v>0.7</c:v>
                </c:pt>
                <c:pt idx="74">
                  <c:v>0.8</c:v>
                </c:pt>
                <c:pt idx="75">
                  <c:v>0.5</c:v>
                </c:pt>
                <c:pt idx="76">
                  <c:v>0.8</c:v>
                </c:pt>
                <c:pt idx="77">
                  <c:v>0.7</c:v>
                </c:pt>
                <c:pt idx="78">
                  <c:v>0.5</c:v>
                </c:pt>
                <c:pt idx="79">
                  <c:v>0.4</c:v>
                </c:pt>
                <c:pt idx="80">
                  <c:v>1</c:v>
                </c:pt>
                <c:pt idx="81">
                  <c:v>0.7</c:v>
                </c:pt>
                <c:pt idx="82">
                  <c:v>0.7</c:v>
                </c:pt>
                <c:pt idx="83">
                  <c:v>0.7</c:v>
                </c:pt>
                <c:pt idx="84">
                  <c:v>0.9</c:v>
                </c:pt>
                <c:pt idx="85">
                  <c:v>0.7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0.6</c:v>
                </c:pt>
                <c:pt idx="90">
                  <c:v>0.7</c:v>
                </c:pt>
                <c:pt idx="91">
                  <c:v>0.6</c:v>
                </c:pt>
                <c:pt idx="92">
                  <c:v>0.5</c:v>
                </c:pt>
                <c:pt idx="93">
                  <c:v>0.6</c:v>
                </c:pt>
                <c:pt idx="94">
                  <c:v>0.7</c:v>
                </c:pt>
                <c:pt idx="95">
                  <c:v>0.6</c:v>
                </c:pt>
                <c:pt idx="96">
                  <c:v>0.4</c:v>
                </c:pt>
                <c:pt idx="97">
                  <c:v>0.6</c:v>
                </c:pt>
                <c:pt idx="98">
                  <c:v>0.6</c:v>
                </c:pt>
                <c:pt idx="99">
                  <c:v>0.4</c:v>
                </c:pt>
                <c:pt idx="100">
                  <c:v>0.8</c:v>
                </c:pt>
                <c:pt idx="101">
                  <c:v>0.2</c:v>
                </c:pt>
                <c:pt idx="102">
                  <c:v>0.3</c:v>
                </c:pt>
                <c:pt idx="103">
                  <c:v>0.5</c:v>
                </c:pt>
                <c:pt idx="104">
                  <c:v>0.5</c:v>
                </c:pt>
                <c:pt idx="105">
                  <c:v>0.5</c:v>
                </c:pt>
                <c:pt idx="106">
                  <c:v>0.4</c:v>
                </c:pt>
                <c:pt idx="107">
                  <c:v>0</c:v>
                </c:pt>
                <c:pt idx="10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8-666A-40D5-95B3-2977F9EF2312}"/>
            </c:ext>
          </c:extLst>
        </c:ser>
        <c:ser>
          <c:idx val="9"/>
          <c:order val="14"/>
          <c:tx>
            <c:strRef>
              <c:f>EVAPOTRANSPIRASI!$I$11</c:f>
              <c:strCache>
                <c:ptCount val="1"/>
                <c:pt idx="0">
                  <c:v>SRI 40% (cm)</c:v>
                </c:pt>
              </c:strCache>
            </c:strRef>
          </c:tx>
          <c:spPr>
            <a:ln w="31750">
              <a:solidFill>
                <a:schemeClr val="accent6">
                  <a:lumMod val="50000"/>
                </a:schemeClr>
              </a:solidFill>
              <a:prstDash val="dash"/>
            </a:ln>
          </c:spPr>
          <c:marker>
            <c:symbol val="none"/>
          </c:marker>
          <c:xVal>
            <c:numRef>
              <c:f>'Pemberian Air Irigasi'!$D$13:$D$121</c:f>
              <c:numCache>
                <c:formatCode>General</c:formatCode>
                <c:ptCount val="10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</c:numCache>
            </c:numRef>
          </c:xVal>
          <c:yVal>
            <c:numRef>
              <c:f>EVAPOTRANSPIRASI!$I$14:$I$122</c:f>
              <c:numCache>
                <c:formatCode>0.0</c:formatCode>
                <c:ptCount val="109"/>
                <c:pt idx="0">
                  <c:v>0.2</c:v>
                </c:pt>
                <c:pt idx="1">
                  <c:v>0.1</c:v>
                </c:pt>
                <c:pt idx="2">
                  <c:v>0.2</c:v>
                </c:pt>
                <c:pt idx="3">
                  <c:v>0.2</c:v>
                </c:pt>
                <c:pt idx="4">
                  <c:v>0.1</c:v>
                </c:pt>
                <c:pt idx="5">
                  <c:v>0.2</c:v>
                </c:pt>
                <c:pt idx="6">
                  <c:v>0.2</c:v>
                </c:pt>
                <c:pt idx="7">
                  <c:v>0.1</c:v>
                </c:pt>
                <c:pt idx="8">
                  <c:v>0</c:v>
                </c:pt>
                <c:pt idx="9">
                  <c:v>0.2</c:v>
                </c:pt>
                <c:pt idx="10">
                  <c:v>0</c:v>
                </c:pt>
                <c:pt idx="11">
                  <c:v>0.2</c:v>
                </c:pt>
                <c:pt idx="12">
                  <c:v>0.2</c:v>
                </c:pt>
                <c:pt idx="13">
                  <c:v>0.1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  <c:pt idx="17">
                  <c:v>0.1</c:v>
                </c:pt>
                <c:pt idx="18">
                  <c:v>0.2</c:v>
                </c:pt>
                <c:pt idx="19">
                  <c:v>0.3</c:v>
                </c:pt>
                <c:pt idx="20">
                  <c:v>0.1</c:v>
                </c:pt>
                <c:pt idx="21">
                  <c:v>0.19999999999999929</c:v>
                </c:pt>
                <c:pt idx="22">
                  <c:v>0.19999999999999929</c:v>
                </c:pt>
                <c:pt idx="23">
                  <c:v>0.19999999999999929</c:v>
                </c:pt>
                <c:pt idx="24">
                  <c:v>0.3</c:v>
                </c:pt>
                <c:pt idx="25">
                  <c:v>0.3</c:v>
                </c:pt>
                <c:pt idx="26">
                  <c:v>0.2</c:v>
                </c:pt>
                <c:pt idx="27">
                  <c:v>0.19999999999999929</c:v>
                </c:pt>
                <c:pt idx="28">
                  <c:v>0.19999999999999929</c:v>
                </c:pt>
                <c:pt idx="29">
                  <c:v>0.19999999999999929</c:v>
                </c:pt>
                <c:pt idx="30">
                  <c:v>0.2</c:v>
                </c:pt>
                <c:pt idx="31">
                  <c:v>0.2</c:v>
                </c:pt>
                <c:pt idx="32">
                  <c:v>0.3</c:v>
                </c:pt>
                <c:pt idx="33">
                  <c:v>0.4</c:v>
                </c:pt>
                <c:pt idx="34">
                  <c:v>0.5</c:v>
                </c:pt>
                <c:pt idx="35">
                  <c:v>0.3</c:v>
                </c:pt>
                <c:pt idx="36">
                  <c:v>0.4</c:v>
                </c:pt>
                <c:pt idx="37">
                  <c:v>0.3</c:v>
                </c:pt>
                <c:pt idx="38">
                  <c:v>0.6</c:v>
                </c:pt>
                <c:pt idx="39">
                  <c:v>0.4</c:v>
                </c:pt>
                <c:pt idx="40">
                  <c:v>0.4</c:v>
                </c:pt>
                <c:pt idx="41">
                  <c:v>0.5</c:v>
                </c:pt>
                <c:pt idx="42">
                  <c:v>0.3</c:v>
                </c:pt>
                <c:pt idx="43">
                  <c:v>0.4</c:v>
                </c:pt>
                <c:pt idx="44">
                  <c:v>0.4</c:v>
                </c:pt>
                <c:pt idx="45">
                  <c:v>0.6</c:v>
                </c:pt>
                <c:pt idx="46">
                  <c:v>0.8</c:v>
                </c:pt>
                <c:pt idx="47">
                  <c:v>0.4</c:v>
                </c:pt>
                <c:pt idx="48">
                  <c:v>0.4</c:v>
                </c:pt>
                <c:pt idx="49">
                  <c:v>0.5</c:v>
                </c:pt>
                <c:pt idx="50">
                  <c:v>0.3</c:v>
                </c:pt>
                <c:pt idx="51">
                  <c:v>0.4</c:v>
                </c:pt>
                <c:pt idx="52">
                  <c:v>0.4</c:v>
                </c:pt>
                <c:pt idx="53">
                  <c:v>0</c:v>
                </c:pt>
                <c:pt idx="54">
                  <c:v>0.8</c:v>
                </c:pt>
                <c:pt idx="55">
                  <c:v>0.8</c:v>
                </c:pt>
                <c:pt idx="56">
                  <c:v>0.9</c:v>
                </c:pt>
                <c:pt idx="57">
                  <c:v>0.4</c:v>
                </c:pt>
                <c:pt idx="58">
                  <c:v>0.6</c:v>
                </c:pt>
                <c:pt idx="59">
                  <c:v>0.9</c:v>
                </c:pt>
                <c:pt idx="60">
                  <c:v>0.7</c:v>
                </c:pt>
                <c:pt idx="61">
                  <c:v>0.7</c:v>
                </c:pt>
                <c:pt idx="62">
                  <c:v>0.5</c:v>
                </c:pt>
                <c:pt idx="63">
                  <c:v>0.7</c:v>
                </c:pt>
                <c:pt idx="64">
                  <c:v>0.6</c:v>
                </c:pt>
                <c:pt idx="65">
                  <c:v>0.5</c:v>
                </c:pt>
                <c:pt idx="66">
                  <c:v>0.5</c:v>
                </c:pt>
                <c:pt idx="67">
                  <c:v>0.9</c:v>
                </c:pt>
                <c:pt idx="68">
                  <c:v>0.6</c:v>
                </c:pt>
                <c:pt idx="69">
                  <c:v>0.6</c:v>
                </c:pt>
                <c:pt idx="70">
                  <c:v>0.6</c:v>
                </c:pt>
                <c:pt idx="71">
                  <c:v>0.6</c:v>
                </c:pt>
                <c:pt idx="72">
                  <c:v>0.7</c:v>
                </c:pt>
                <c:pt idx="73">
                  <c:v>0.7</c:v>
                </c:pt>
                <c:pt idx="74">
                  <c:v>0.6</c:v>
                </c:pt>
                <c:pt idx="75">
                  <c:v>0.6</c:v>
                </c:pt>
                <c:pt idx="76">
                  <c:v>0.7</c:v>
                </c:pt>
                <c:pt idx="77">
                  <c:v>0.7</c:v>
                </c:pt>
                <c:pt idx="78">
                  <c:v>0.9</c:v>
                </c:pt>
                <c:pt idx="79">
                  <c:v>0.9</c:v>
                </c:pt>
                <c:pt idx="80">
                  <c:v>0.6</c:v>
                </c:pt>
                <c:pt idx="81">
                  <c:v>0.7</c:v>
                </c:pt>
                <c:pt idx="82">
                  <c:v>1.1000000000000001</c:v>
                </c:pt>
                <c:pt idx="83">
                  <c:v>0</c:v>
                </c:pt>
                <c:pt idx="84">
                  <c:v>0.7</c:v>
                </c:pt>
                <c:pt idx="85">
                  <c:v>0.7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0.6</c:v>
                </c:pt>
                <c:pt idx="90">
                  <c:v>0.6</c:v>
                </c:pt>
                <c:pt idx="91">
                  <c:v>0.6</c:v>
                </c:pt>
                <c:pt idx="92">
                  <c:v>0.7</c:v>
                </c:pt>
                <c:pt idx="93">
                  <c:v>0.5</c:v>
                </c:pt>
                <c:pt idx="94">
                  <c:v>0.6</c:v>
                </c:pt>
                <c:pt idx="95">
                  <c:v>0.6</c:v>
                </c:pt>
                <c:pt idx="96">
                  <c:v>0.7</c:v>
                </c:pt>
                <c:pt idx="97">
                  <c:v>0.5</c:v>
                </c:pt>
                <c:pt idx="98">
                  <c:v>0.4</c:v>
                </c:pt>
                <c:pt idx="99">
                  <c:v>0.7</c:v>
                </c:pt>
                <c:pt idx="100">
                  <c:v>0.7</c:v>
                </c:pt>
                <c:pt idx="101">
                  <c:v>0.2</c:v>
                </c:pt>
                <c:pt idx="102">
                  <c:v>0.3</c:v>
                </c:pt>
                <c:pt idx="103">
                  <c:v>0.6</c:v>
                </c:pt>
                <c:pt idx="104">
                  <c:v>0.6</c:v>
                </c:pt>
                <c:pt idx="105">
                  <c:v>0.7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A-666A-40D5-95B3-2977F9EF2312}"/>
            </c:ext>
          </c:extLst>
        </c:ser>
        <c:ser>
          <c:idx val="0"/>
          <c:order val="15"/>
          <c:tx>
            <c:strRef>
              <c:f>EVAPOTRANSPIRASI!$E$11</c:f>
              <c:strCache>
                <c:ptCount val="1"/>
                <c:pt idx="0">
                  <c:v>KonCon (cm)</c:v>
                </c:pt>
              </c:strCache>
            </c:strRef>
          </c:tx>
          <c:spPr>
            <a:ln w="317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'Pemberian Air Irigasi'!$D$13:$D$121</c:f>
              <c:numCache>
                <c:formatCode>General</c:formatCode>
                <c:ptCount val="10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</c:numCache>
            </c:numRef>
          </c:xVal>
          <c:yVal>
            <c:numRef>
              <c:f>EVAPOTRANSPIRASI!$E$14:$E$122</c:f>
              <c:numCache>
                <c:formatCode>0.0</c:formatCode>
                <c:ptCount val="109"/>
                <c:pt idx="0">
                  <c:v>0.2</c:v>
                </c:pt>
                <c:pt idx="1">
                  <c:v>0.3</c:v>
                </c:pt>
                <c:pt idx="2">
                  <c:v>0.3</c:v>
                </c:pt>
                <c:pt idx="3">
                  <c:v>0.2</c:v>
                </c:pt>
                <c:pt idx="4">
                  <c:v>0.2</c:v>
                </c:pt>
                <c:pt idx="5">
                  <c:v>0.3</c:v>
                </c:pt>
                <c:pt idx="6">
                  <c:v>0.25</c:v>
                </c:pt>
                <c:pt idx="7">
                  <c:v>0.35</c:v>
                </c:pt>
                <c:pt idx="8">
                  <c:v>0.35</c:v>
                </c:pt>
                <c:pt idx="9">
                  <c:v>0.4</c:v>
                </c:pt>
                <c:pt idx="10">
                  <c:v>0</c:v>
                </c:pt>
                <c:pt idx="11">
                  <c:v>0.2</c:v>
                </c:pt>
                <c:pt idx="12">
                  <c:v>0.2</c:v>
                </c:pt>
                <c:pt idx="13">
                  <c:v>0.3</c:v>
                </c:pt>
                <c:pt idx="14">
                  <c:v>0.3</c:v>
                </c:pt>
                <c:pt idx="15">
                  <c:v>0.2</c:v>
                </c:pt>
                <c:pt idx="16">
                  <c:v>0.2</c:v>
                </c:pt>
                <c:pt idx="17">
                  <c:v>0.1</c:v>
                </c:pt>
                <c:pt idx="18">
                  <c:v>0.1</c:v>
                </c:pt>
                <c:pt idx="19">
                  <c:v>0.2</c:v>
                </c:pt>
                <c:pt idx="20">
                  <c:v>0.1</c:v>
                </c:pt>
                <c:pt idx="21">
                  <c:v>0.19999999999999929</c:v>
                </c:pt>
                <c:pt idx="22">
                  <c:v>0.19999999999999929</c:v>
                </c:pt>
                <c:pt idx="23">
                  <c:v>0.19999999999999929</c:v>
                </c:pt>
                <c:pt idx="24">
                  <c:v>0.1</c:v>
                </c:pt>
                <c:pt idx="25">
                  <c:v>0.2</c:v>
                </c:pt>
                <c:pt idx="26">
                  <c:v>0.2</c:v>
                </c:pt>
                <c:pt idx="27">
                  <c:v>0.19999999999999929</c:v>
                </c:pt>
                <c:pt idx="28">
                  <c:v>0.19999999999999929</c:v>
                </c:pt>
                <c:pt idx="29">
                  <c:v>0.19999999999999929</c:v>
                </c:pt>
                <c:pt idx="30">
                  <c:v>0.2</c:v>
                </c:pt>
                <c:pt idx="31">
                  <c:v>0.2</c:v>
                </c:pt>
                <c:pt idx="32">
                  <c:v>0.3</c:v>
                </c:pt>
                <c:pt idx="33">
                  <c:v>0.3</c:v>
                </c:pt>
                <c:pt idx="34">
                  <c:v>0.4</c:v>
                </c:pt>
                <c:pt idx="35">
                  <c:v>0.4</c:v>
                </c:pt>
                <c:pt idx="36">
                  <c:v>0.4</c:v>
                </c:pt>
                <c:pt idx="37">
                  <c:v>0.3</c:v>
                </c:pt>
                <c:pt idx="38">
                  <c:v>0.4</c:v>
                </c:pt>
                <c:pt idx="39">
                  <c:v>0.3</c:v>
                </c:pt>
                <c:pt idx="40">
                  <c:v>0.6</c:v>
                </c:pt>
                <c:pt idx="41">
                  <c:v>0.5</c:v>
                </c:pt>
                <c:pt idx="42">
                  <c:v>0.5</c:v>
                </c:pt>
                <c:pt idx="43">
                  <c:v>0.5</c:v>
                </c:pt>
                <c:pt idx="44">
                  <c:v>0.5</c:v>
                </c:pt>
                <c:pt idx="45">
                  <c:v>0.7</c:v>
                </c:pt>
                <c:pt idx="46">
                  <c:v>0.7</c:v>
                </c:pt>
                <c:pt idx="47">
                  <c:v>0.7</c:v>
                </c:pt>
                <c:pt idx="48">
                  <c:v>0.5</c:v>
                </c:pt>
                <c:pt idx="49">
                  <c:v>0.5</c:v>
                </c:pt>
                <c:pt idx="50">
                  <c:v>0.5</c:v>
                </c:pt>
                <c:pt idx="51">
                  <c:v>0.5</c:v>
                </c:pt>
                <c:pt idx="52">
                  <c:v>0.5</c:v>
                </c:pt>
                <c:pt idx="53">
                  <c:v>0.5</c:v>
                </c:pt>
                <c:pt idx="54">
                  <c:v>0.8</c:v>
                </c:pt>
                <c:pt idx="55">
                  <c:v>1</c:v>
                </c:pt>
                <c:pt idx="56">
                  <c:v>0.9</c:v>
                </c:pt>
                <c:pt idx="57">
                  <c:v>0.5</c:v>
                </c:pt>
                <c:pt idx="58">
                  <c:v>0.8</c:v>
                </c:pt>
                <c:pt idx="59">
                  <c:v>1</c:v>
                </c:pt>
                <c:pt idx="60">
                  <c:v>1</c:v>
                </c:pt>
                <c:pt idx="61">
                  <c:v>0.8</c:v>
                </c:pt>
                <c:pt idx="62">
                  <c:v>0.8</c:v>
                </c:pt>
                <c:pt idx="63">
                  <c:v>0.8</c:v>
                </c:pt>
                <c:pt idx="64">
                  <c:v>0.7</c:v>
                </c:pt>
                <c:pt idx="65">
                  <c:v>0.4</c:v>
                </c:pt>
                <c:pt idx="66">
                  <c:v>0.6</c:v>
                </c:pt>
                <c:pt idx="67">
                  <c:v>0.9</c:v>
                </c:pt>
                <c:pt idx="68">
                  <c:v>0.7</c:v>
                </c:pt>
                <c:pt idx="69">
                  <c:v>0.9</c:v>
                </c:pt>
                <c:pt idx="70">
                  <c:v>0.9</c:v>
                </c:pt>
                <c:pt idx="71">
                  <c:v>0.9</c:v>
                </c:pt>
                <c:pt idx="72">
                  <c:v>0.5</c:v>
                </c:pt>
                <c:pt idx="73">
                  <c:v>0.7</c:v>
                </c:pt>
                <c:pt idx="74">
                  <c:v>0.8</c:v>
                </c:pt>
                <c:pt idx="75">
                  <c:v>0.7</c:v>
                </c:pt>
                <c:pt idx="76">
                  <c:v>0.7</c:v>
                </c:pt>
                <c:pt idx="77">
                  <c:v>0.8</c:v>
                </c:pt>
                <c:pt idx="78">
                  <c:v>1</c:v>
                </c:pt>
                <c:pt idx="79">
                  <c:v>0.9</c:v>
                </c:pt>
                <c:pt idx="80">
                  <c:v>0.9</c:v>
                </c:pt>
                <c:pt idx="81">
                  <c:v>0.7</c:v>
                </c:pt>
                <c:pt idx="82">
                  <c:v>0.8</c:v>
                </c:pt>
                <c:pt idx="83">
                  <c:v>0.7</c:v>
                </c:pt>
                <c:pt idx="84">
                  <c:v>0.8</c:v>
                </c:pt>
                <c:pt idx="85">
                  <c:v>0.8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0.8</c:v>
                </c:pt>
                <c:pt idx="90">
                  <c:v>0.7</c:v>
                </c:pt>
                <c:pt idx="91">
                  <c:v>0.8</c:v>
                </c:pt>
                <c:pt idx="92">
                  <c:v>0.8</c:v>
                </c:pt>
                <c:pt idx="93">
                  <c:v>0.7</c:v>
                </c:pt>
                <c:pt idx="94">
                  <c:v>0.9</c:v>
                </c:pt>
                <c:pt idx="95">
                  <c:v>0.6</c:v>
                </c:pt>
                <c:pt idx="96">
                  <c:v>0.8</c:v>
                </c:pt>
                <c:pt idx="97">
                  <c:v>0.6</c:v>
                </c:pt>
                <c:pt idx="98">
                  <c:v>0.6</c:v>
                </c:pt>
                <c:pt idx="99">
                  <c:v>0.8</c:v>
                </c:pt>
                <c:pt idx="100">
                  <c:v>0.4</c:v>
                </c:pt>
                <c:pt idx="101">
                  <c:v>0.3</c:v>
                </c:pt>
                <c:pt idx="102">
                  <c:v>0.3</c:v>
                </c:pt>
                <c:pt idx="103">
                  <c:v>0.6</c:v>
                </c:pt>
                <c:pt idx="104">
                  <c:v>0.6</c:v>
                </c:pt>
                <c:pt idx="105">
                  <c:v>0.6</c:v>
                </c:pt>
                <c:pt idx="106">
                  <c:v>0.6</c:v>
                </c:pt>
                <c:pt idx="107">
                  <c:v>0.6</c:v>
                </c:pt>
                <c:pt idx="108">
                  <c:v>0.4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C-666A-40D5-95B3-2977F9EF2312}"/>
            </c:ext>
          </c:extLst>
        </c:ser>
        <c:ser>
          <c:idx val="1"/>
          <c:order val="16"/>
          <c:tx>
            <c:strRef>
              <c:f>EVAPOTRANSPIRASI!$F$11</c:f>
              <c:strCache>
                <c:ptCount val="1"/>
                <c:pt idx="0">
                  <c:v>Kon 20% (cm)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'Pemberian Air Irigasi'!$D$13:$D$121</c:f>
              <c:numCache>
                <c:formatCode>General</c:formatCode>
                <c:ptCount val="10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</c:numCache>
            </c:numRef>
          </c:xVal>
          <c:yVal>
            <c:numRef>
              <c:f>EVAPOTRANSPIRASI!$F$14:$F$122</c:f>
              <c:numCache>
                <c:formatCode>0.0</c:formatCode>
                <c:ptCount val="109"/>
                <c:pt idx="0">
                  <c:v>0.1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0.3</c:v>
                </c:pt>
                <c:pt idx="9">
                  <c:v>0.3</c:v>
                </c:pt>
                <c:pt idx="10">
                  <c:v>0.2</c:v>
                </c:pt>
                <c:pt idx="11">
                  <c:v>0.1</c:v>
                </c:pt>
                <c:pt idx="12">
                  <c:v>0.2</c:v>
                </c:pt>
                <c:pt idx="13">
                  <c:v>0.2</c:v>
                </c:pt>
                <c:pt idx="14">
                  <c:v>0.3</c:v>
                </c:pt>
                <c:pt idx="15">
                  <c:v>0.2</c:v>
                </c:pt>
                <c:pt idx="16">
                  <c:v>0.2</c:v>
                </c:pt>
                <c:pt idx="17">
                  <c:v>0.1</c:v>
                </c:pt>
                <c:pt idx="18">
                  <c:v>0.1</c:v>
                </c:pt>
                <c:pt idx="19">
                  <c:v>0.2</c:v>
                </c:pt>
                <c:pt idx="20">
                  <c:v>0.3</c:v>
                </c:pt>
                <c:pt idx="21">
                  <c:v>0.19999999999999929</c:v>
                </c:pt>
                <c:pt idx="22">
                  <c:v>0.19999999999999929</c:v>
                </c:pt>
                <c:pt idx="23">
                  <c:v>0.19999999999999929</c:v>
                </c:pt>
                <c:pt idx="24">
                  <c:v>0.2</c:v>
                </c:pt>
                <c:pt idx="25">
                  <c:v>0.2</c:v>
                </c:pt>
                <c:pt idx="26">
                  <c:v>0.2</c:v>
                </c:pt>
                <c:pt idx="27">
                  <c:v>0.19999999999999929</c:v>
                </c:pt>
                <c:pt idx="28">
                  <c:v>0.19999999999999929</c:v>
                </c:pt>
                <c:pt idx="29">
                  <c:v>0.19999999999999929</c:v>
                </c:pt>
                <c:pt idx="30">
                  <c:v>0.2</c:v>
                </c:pt>
                <c:pt idx="31">
                  <c:v>0.2</c:v>
                </c:pt>
                <c:pt idx="32">
                  <c:v>0.3</c:v>
                </c:pt>
                <c:pt idx="33">
                  <c:v>0.3</c:v>
                </c:pt>
                <c:pt idx="34">
                  <c:v>0.3</c:v>
                </c:pt>
                <c:pt idx="35">
                  <c:v>0.4</c:v>
                </c:pt>
                <c:pt idx="36">
                  <c:v>0.4</c:v>
                </c:pt>
                <c:pt idx="37">
                  <c:v>0.3</c:v>
                </c:pt>
                <c:pt idx="38">
                  <c:v>0.3</c:v>
                </c:pt>
                <c:pt idx="39">
                  <c:v>0.3</c:v>
                </c:pt>
                <c:pt idx="40">
                  <c:v>0.6</c:v>
                </c:pt>
                <c:pt idx="41">
                  <c:v>0.5</c:v>
                </c:pt>
                <c:pt idx="42">
                  <c:v>0.5</c:v>
                </c:pt>
                <c:pt idx="43">
                  <c:v>0.5</c:v>
                </c:pt>
                <c:pt idx="44">
                  <c:v>0.5</c:v>
                </c:pt>
                <c:pt idx="45">
                  <c:v>0.6</c:v>
                </c:pt>
                <c:pt idx="46">
                  <c:v>0.6</c:v>
                </c:pt>
                <c:pt idx="47">
                  <c:v>0.6</c:v>
                </c:pt>
                <c:pt idx="48">
                  <c:v>0.5</c:v>
                </c:pt>
                <c:pt idx="49">
                  <c:v>0.4</c:v>
                </c:pt>
                <c:pt idx="50">
                  <c:v>0.4</c:v>
                </c:pt>
                <c:pt idx="51">
                  <c:v>0.4</c:v>
                </c:pt>
                <c:pt idx="52">
                  <c:v>0.5</c:v>
                </c:pt>
                <c:pt idx="53">
                  <c:v>0.4</c:v>
                </c:pt>
                <c:pt idx="54">
                  <c:v>0.9</c:v>
                </c:pt>
                <c:pt idx="55">
                  <c:v>0.8</c:v>
                </c:pt>
                <c:pt idx="56">
                  <c:v>0.7</c:v>
                </c:pt>
                <c:pt idx="57">
                  <c:v>0.4</c:v>
                </c:pt>
                <c:pt idx="58">
                  <c:v>0.7</c:v>
                </c:pt>
                <c:pt idx="59">
                  <c:v>0.9</c:v>
                </c:pt>
                <c:pt idx="60">
                  <c:v>0.8</c:v>
                </c:pt>
                <c:pt idx="61">
                  <c:v>0.7</c:v>
                </c:pt>
                <c:pt idx="62">
                  <c:v>0.7</c:v>
                </c:pt>
                <c:pt idx="63">
                  <c:v>0.6</c:v>
                </c:pt>
                <c:pt idx="64">
                  <c:v>0.6</c:v>
                </c:pt>
                <c:pt idx="65">
                  <c:v>0.4</c:v>
                </c:pt>
                <c:pt idx="66">
                  <c:v>0.6</c:v>
                </c:pt>
                <c:pt idx="67">
                  <c:v>0.8</c:v>
                </c:pt>
                <c:pt idx="68">
                  <c:v>0.7</c:v>
                </c:pt>
                <c:pt idx="69">
                  <c:v>0.8</c:v>
                </c:pt>
                <c:pt idx="70">
                  <c:v>0.8</c:v>
                </c:pt>
                <c:pt idx="71">
                  <c:v>0.7</c:v>
                </c:pt>
                <c:pt idx="72">
                  <c:v>0.4</c:v>
                </c:pt>
                <c:pt idx="73">
                  <c:v>0.7</c:v>
                </c:pt>
                <c:pt idx="74">
                  <c:v>0.7</c:v>
                </c:pt>
                <c:pt idx="75">
                  <c:v>0.8</c:v>
                </c:pt>
                <c:pt idx="76">
                  <c:v>0.7</c:v>
                </c:pt>
                <c:pt idx="77">
                  <c:v>0.7</c:v>
                </c:pt>
                <c:pt idx="78">
                  <c:v>0.8</c:v>
                </c:pt>
                <c:pt idx="79">
                  <c:v>0.9</c:v>
                </c:pt>
                <c:pt idx="80">
                  <c:v>1</c:v>
                </c:pt>
                <c:pt idx="81">
                  <c:v>0.6</c:v>
                </c:pt>
                <c:pt idx="82">
                  <c:v>0.7</c:v>
                </c:pt>
                <c:pt idx="83">
                  <c:v>0.7</c:v>
                </c:pt>
                <c:pt idx="84">
                  <c:v>0.7</c:v>
                </c:pt>
                <c:pt idx="85">
                  <c:v>0.9</c:v>
                </c:pt>
                <c:pt idx="86">
                  <c:v>0.9</c:v>
                </c:pt>
                <c:pt idx="87">
                  <c:v>0</c:v>
                </c:pt>
                <c:pt idx="88">
                  <c:v>0</c:v>
                </c:pt>
                <c:pt idx="89">
                  <c:v>0.8</c:v>
                </c:pt>
                <c:pt idx="90">
                  <c:v>0.8</c:v>
                </c:pt>
                <c:pt idx="91">
                  <c:v>0.7</c:v>
                </c:pt>
                <c:pt idx="92">
                  <c:v>0.8</c:v>
                </c:pt>
                <c:pt idx="93">
                  <c:v>0.6</c:v>
                </c:pt>
                <c:pt idx="94">
                  <c:v>0.9</c:v>
                </c:pt>
                <c:pt idx="95">
                  <c:v>0.7</c:v>
                </c:pt>
                <c:pt idx="96">
                  <c:v>0.6</c:v>
                </c:pt>
                <c:pt idx="97">
                  <c:v>0.6</c:v>
                </c:pt>
                <c:pt idx="98">
                  <c:v>0.6</c:v>
                </c:pt>
                <c:pt idx="99">
                  <c:v>0.7</c:v>
                </c:pt>
                <c:pt idx="100">
                  <c:v>0.6</c:v>
                </c:pt>
                <c:pt idx="101">
                  <c:v>0.3</c:v>
                </c:pt>
                <c:pt idx="102">
                  <c:v>0.3</c:v>
                </c:pt>
                <c:pt idx="103">
                  <c:v>0.6</c:v>
                </c:pt>
                <c:pt idx="104">
                  <c:v>0.5</c:v>
                </c:pt>
                <c:pt idx="105">
                  <c:v>0.5</c:v>
                </c:pt>
                <c:pt idx="106">
                  <c:v>1</c:v>
                </c:pt>
                <c:pt idx="107">
                  <c:v>0.5</c:v>
                </c:pt>
                <c:pt idx="108">
                  <c:v>0.4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E-666A-40D5-95B3-2977F9EF2312}"/>
            </c:ext>
          </c:extLst>
        </c:ser>
        <c:ser>
          <c:idx val="2"/>
          <c:order val="17"/>
          <c:tx>
            <c:strRef>
              <c:f>EVAPOTRANSPIRASI!$G$11</c:f>
              <c:strCache>
                <c:ptCount val="1"/>
                <c:pt idx="0">
                  <c:v>Kon 40% (cm)</c:v>
                </c:pt>
              </c:strCache>
            </c:strRef>
          </c:tx>
          <c:spPr>
            <a:ln w="317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rgbClr val="C00000"/>
              </a:solidFill>
              <a:ln w="9525">
                <a:solidFill>
                  <a:schemeClr val="bg2">
                    <a:lumMod val="10000"/>
                  </a:schemeClr>
                </a:solidFill>
              </a:ln>
              <a:effectLst/>
            </c:spPr>
          </c:marker>
          <c:xVal>
            <c:numRef>
              <c:f>'Pemberian Air Irigasi'!$D$13:$D$121</c:f>
              <c:numCache>
                <c:formatCode>General</c:formatCode>
                <c:ptCount val="10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</c:numCache>
            </c:numRef>
          </c:xVal>
          <c:yVal>
            <c:numRef>
              <c:f>EVAPOTRANSPIRASI!$G$14:$G$122</c:f>
              <c:numCache>
                <c:formatCode>0.0</c:formatCode>
                <c:ptCount val="109"/>
                <c:pt idx="0">
                  <c:v>0.10000000000000142</c:v>
                </c:pt>
                <c:pt idx="1">
                  <c:v>9.9999999999999645E-2</c:v>
                </c:pt>
                <c:pt idx="2">
                  <c:v>0.19999999999999929</c:v>
                </c:pt>
                <c:pt idx="3">
                  <c:v>0.2</c:v>
                </c:pt>
                <c:pt idx="4">
                  <c:v>0.10000000000000142</c:v>
                </c:pt>
                <c:pt idx="5">
                  <c:v>0.10000000000000142</c:v>
                </c:pt>
                <c:pt idx="6">
                  <c:v>0.10000000000000142</c:v>
                </c:pt>
                <c:pt idx="7">
                  <c:v>0.19999999999999929</c:v>
                </c:pt>
                <c:pt idx="8">
                  <c:v>0.19999999999999929</c:v>
                </c:pt>
                <c:pt idx="9">
                  <c:v>0.19999999999999929</c:v>
                </c:pt>
                <c:pt idx="10">
                  <c:v>0</c:v>
                </c:pt>
                <c:pt idx="11">
                  <c:v>0</c:v>
                </c:pt>
                <c:pt idx="12">
                  <c:v>0.30000000000000071</c:v>
                </c:pt>
                <c:pt idx="13">
                  <c:v>9.9999999999999645E-2</c:v>
                </c:pt>
                <c:pt idx="14">
                  <c:v>0.19999999999999929</c:v>
                </c:pt>
                <c:pt idx="15">
                  <c:v>0.19999999999999929</c:v>
                </c:pt>
                <c:pt idx="16">
                  <c:v>0.25</c:v>
                </c:pt>
                <c:pt idx="17">
                  <c:v>9.9999999999999645E-2</c:v>
                </c:pt>
                <c:pt idx="18">
                  <c:v>9.9999999999999645E-2</c:v>
                </c:pt>
                <c:pt idx="19">
                  <c:v>9.9999999999999645E-2</c:v>
                </c:pt>
                <c:pt idx="20">
                  <c:v>9.9999999999999645E-2</c:v>
                </c:pt>
                <c:pt idx="21">
                  <c:v>0.19999999999999929</c:v>
                </c:pt>
                <c:pt idx="22">
                  <c:v>0.19999999999999929</c:v>
                </c:pt>
                <c:pt idx="23">
                  <c:v>0.19999999999999929</c:v>
                </c:pt>
                <c:pt idx="24">
                  <c:v>0.19999999999999929</c:v>
                </c:pt>
                <c:pt idx="25">
                  <c:v>9.9999999999999645E-2</c:v>
                </c:pt>
                <c:pt idx="26">
                  <c:v>9.9999999999999645E-2</c:v>
                </c:pt>
                <c:pt idx="27">
                  <c:v>0.19999999999999929</c:v>
                </c:pt>
                <c:pt idx="28">
                  <c:v>0.19999999999999929</c:v>
                </c:pt>
                <c:pt idx="29">
                  <c:v>0.19999999999999929</c:v>
                </c:pt>
                <c:pt idx="30">
                  <c:v>0.14999999999999858</c:v>
                </c:pt>
                <c:pt idx="31">
                  <c:v>0.34999999999999964</c:v>
                </c:pt>
                <c:pt idx="32">
                  <c:v>0.30000000000000071</c:v>
                </c:pt>
                <c:pt idx="33">
                  <c:v>0.30000000000000071</c:v>
                </c:pt>
                <c:pt idx="34">
                  <c:v>0.19999999999999929</c:v>
                </c:pt>
                <c:pt idx="35">
                  <c:v>0.39999999999999858</c:v>
                </c:pt>
                <c:pt idx="36">
                  <c:v>0.30000000000000071</c:v>
                </c:pt>
                <c:pt idx="37">
                  <c:v>0.5</c:v>
                </c:pt>
                <c:pt idx="38">
                  <c:v>0.40000000000000036</c:v>
                </c:pt>
                <c:pt idx="39">
                  <c:v>0.30000000000000071</c:v>
                </c:pt>
                <c:pt idx="40">
                  <c:v>0.5</c:v>
                </c:pt>
                <c:pt idx="41">
                  <c:v>0.4</c:v>
                </c:pt>
                <c:pt idx="42">
                  <c:v>0.40000000000000036</c:v>
                </c:pt>
                <c:pt idx="43">
                  <c:v>0.40000000000000036</c:v>
                </c:pt>
                <c:pt idx="44">
                  <c:v>0.40000000000000036</c:v>
                </c:pt>
                <c:pt idx="45">
                  <c:v>0.40000000000000036</c:v>
                </c:pt>
                <c:pt idx="46">
                  <c:v>0.40000000000000036</c:v>
                </c:pt>
                <c:pt idx="47">
                  <c:v>0.5</c:v>
                </c:pt>
                <c:pt idx="48">
                  <c:v>0.40000000000000036</c:v>
                </c:pt>
                <c:pt idx="49">
                  <c:v>0.40000000000000036</c:v>
                </c:pt>
                <c:pt idx="50">
                  <c:v>0.40000000000000036</c:v>
                </c:pt>
                <c:pt idx="51">
                  <c:v>0.5</c:v>
                </c:pt>
                <c:pt idx="52">
                  <c:v>0.5</c:v>
                </c:pt>
                <c:pt idx="53">
                  <c:v>0.5</c:v>
                </c:pt>
                <c:pt idx="54">
                  <c:v>0.80000000000000071</c:v>
                </c:pt>
                <c:pt idx="55">
                  <c:v>0.69999999999999929</c:v>
                </c:pt>
                <c:pt idx="56">
                  <c:v>0.69999999999999929</c:v>
                </c:pt>
                <c:pt idx="57">
                  <c:v>0.39999999999999858</c:v>
                </c:pt>
                <c:pt idx="58">
                  <c:v>0.59999999999999964</c:v>
                </c:pt>
                <c:pt idx="59">
                  <c:v>0.89999999999999858</c:v>
                </c:pt>
                <c:pt idx="60">
                  <c:v>0.60000000000000142</c:v>
                </c:pt>
                <c:pt idx="61">
                  <c:v>0.69999999999999929</c:v>
                </c:pt>
                <c:pt idx="62">
                  <c:v>0.5</c:v>
                </c:pt>
                <c:pt idx="63">
                  <c:v>0.69999999999999929</c:v>
                </c:pt>
                <c:pt idx="64">
                  <c:v>0.5</c:v>
                </c:pt>
                <c:pt idx="65">
                  <c:v>0.39999999999999858</c:v>
                </c:pt>
                <c:pt idx="66">
                  <c:v>0.5</c:v>
                </c:pt>
                <c:pt idx="67">
                  <c:v>0.80000000000000071</c:v>
                </c:pt>
                <c:pt idx="68">
                  <c:v>0.5</c:v>
                </c:pt>
                <c:pt idx="69">
                  <c:v>0.80000000000000071</c:v>
                </c:pt>
                <c:pt idx="70">
                  <c:v>0.60000000000000142</c:v>
                </c:pt>
                <c:pt idx="71">
                  <c:v>0.60000000000000142</c:v>
                </c:pt>
                <c:pt idx="72">
                  <c:v>0.39999999999999858</c:v>
                </c:pt>
                <c:pt idx="73">
                  <c:v>0.60000000000000142</c:v>
                </c:pt>
                <c:pt idx="74">
                  <c:v>0.60000000000000142</c:v>
                </c:pt>
                <c:pt idx="75">
                  <c:v>0.69999999999999929</c:v>
                </c:pt>
                <c:pt idx="76">
                  <c:v>0.69999999999999929</c:v>
                </c:pt>
                <c:pt idx="77">
                  <c:v>0.69999999999999929</c:v>
                </c:pt>
                <c:pt idx="78">
                  <c:v>0.89999999999999858</c:v>
                </c:pt>
                <c:pt idx="79">
                  <c:v>0.9</c:v>
                </c:pt>
                <c:pt idx="80">
                  <c:v>0.80000000000000071</c:v>
                </c:pt>
                <c:pt idx="81">
                  <c:v>0.80000000000000071</c:v>
                </c:pt>
                <c:pt idx="82">
                  <c:v>0.5</c:v>
                </c:pt>
                <c:pt idx="83">
                  <c:v>0.69999999999999929</c:v>
                </c:pt>
                <c:pt idx="84">
                  <c:v>0.69999999999999929</c:v>
                </c:pt>
                <c:pt idx="85">
                  <c:v>0.80000000000000071</c:v>
                </c:pt>
                <c:pt idx="86">
                  <c:v>0.89999999999999858</c:v>
                </c:pt>
                <c:pt idx="87">
                  <c:v>0</c:v>
                </c:pt>
                <c:pt idx="88">
                  <c:v>0</c:v>
                </c:pt>
                <c:pt idx="89">
                  <c:v>0.80000000000000071</c:v>
                </c:pt>
                <c:pt idx="90">
                  <c:v>0.80000000000000071</c:v>
                </c:pt>
                <c:pt idx="91">
                  <c:v>0.80000000000000071</c:v>
                </c:pt>
                <c:pt idx="92">
                  <c:v>0.69999999999999929</c:v>
                </c:pt>
                <c:pt idx="93">
                  <c:v>0.60000000000000142</c:v>
                </c:pt>
                <c:pt idx="94">
                  <c:v>0.89999999999999858</c:v>
                </c:pt>
                <c:pt idx="95">
                  <c:v>0.5</c:v>
                </c:pt>
                <c:pt idx="96">
                  <c:v>0.80000000000000071</c:v>
                </c:pt>
                <c:pt idx="97">
                  <c:v>0.69999999999999929</c:v>
                </c:pt>
                <c:pt idx="98">
                  <c:v>0.69999999999999929</c:v>
                </c:pt>
                <c:pt idx="99">
                  <c:v>0.69999999999999929</c:v>
                </c:pt>
                <c:pt idx="100">
                  <c:v>0.39999999999999858</c:v>
                </c:pt>
                <c:pt idx="101">
                  <c:v>0.19999999999999929</c:v>
                </c:pt>
                <c:pt idx="102">
                  <c:v>0.30000000000000071</c:v>
                </c:pt>
                <c:pt idx="103">
                  <c:v>0.80000000000000071</c:v>
                </c:pt>
                <c:pt idx="104">
                  <c:v>0.89999999999999858</c:v>
                </c:pt>
                <c:pt idx="105">
                  <c:v>0.60000000000000142</c:v>
                </c:pt>
                <c:pt idx="106">
                  <c:v>0.39999999999999858</c:v>
                </c:pt>
                <c:pt idx="107">
                  <c:v>0.30000000000000071</c:v>
                </c:pt>
                <c:pt idx="10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0-666A-40D5-95B3-2977F9EF2312}"/>
            </c:ext>
          </c:extLst>
        </c:ser>
        <c:ser>
          <c:idx val="3"/>
          <c:order val="18"/>
          <c:tx>
            <c:strRef>
              <c:f>EVAPOTRANSPIRASI!$H$11</c:f>
              <c:strCache>
                <c:ptCount val="1"/>
                <c:pt idx="0">
                  <c:v>SRI 20% (cm)</c:v>
                </c:pt>
              </c:strCache>
            </c:strRef>
          </c:tx>
          <c:spPr>
            <a:ln w="31750" cap="rnd">
              <a:solidFill>
                <a:srgbClr val="002060"/>
              </a:solidFill>
              <a:prstDash val="dash"/>
              <a:round/>
            </a:ln>
            <a:effectLst/>
          </c:spPr>
          <c:marker>
            <c:symbol val="circle"/>
            <c:size val="7"/>
            <c:spPr>
              <a:solidFill>
                <a:srgbClr val="00206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'Pemberian Air Irigasi'!$D$13:$D$121</c:f>
              <c:numCache>
                <c:formatCode>General</c:formatCode>
                <c:ptCount val="10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</c:numCache>
            </c:numRef>
          </c:xVal>
          <c:yVal>
            <c:numRef>
              <c:f>EVAPOTRANSPIRASI!$H$14:$H$122</c:f>
              <c:numCache>
                <c:formatCode>0.0</c:formatCode>
                <c:ptCount val="109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0.15</c:v>
                </c:pt>
                <c:pt idx="5">
                  <c:v>0.25</c:v>
                </c:pt>
                <c:pt idx="6">
                  <c:v>0.3</c:v>
                </c:pt>
                <c:pt idx="7">
                  <c:v>0.2</c:v>
                </c:pt>
                <c:pt idx="8">
                  <c:v>0</c:v>
                </c:pt>
                <c:pt idx="9">
                  <c:v>0.2</c:v>
                </c:pt>
                <c:pt idx="10">
                  <c:v>0.1</c:v>
                </c:pt>
                <c:pt idx="11">
                  <c:v>0.2</c:v>
                </c:pt>
                <c:pt idx="12">
                  <c:v>0.3</c:v>
                </c:pt>
                <c:pt idx="13">
                  <c:v>0.2</c:v>
                </c:pt>
                <c:pt idx="14">
                  <c:v>0.2</c:v>
                </c:pt>
                <c:pt idx="15">
                  <c:v>0.3</c:v>
                </c:pt>
                <c:pt idx="16">
                  <c:v>0.2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0.1</c:v>
                </c:pt>
                <c:pt idx="21">
                  <c:v>0.19999999999999929</c:v>
                </c:pt>
                <c:pt idx="22">
                  <c:v>0.3</c:v>
                </c:pt>
                <c:pt idx="23">
                  <c:v>0.3</c:v>
                </c:pt>
                <c:pt idx="24">
                  <c:v>0.2</c:v>
                </c:pt>
                <c:pt idx="25">
                  <c:v>0.2</c:v>
                </c:pt>
                <c:pt idx="26">
                  <c:v>0.3</c:v>
                </c:pt>
                <c:pt idx="27">
                  <c:v>0.19999999999999929</c:v>
                </c:pt>
                <c:pt idx="28">
                  <c:v>0.19999999999999929</c:v>
                </c:pt>
                <c:pt idx="29">
                  <c:v>0.3</c:v>
                </c:pt>
                <c:pt idx="30">
                  <c:v>0.3</c:v>
                </c:pt>
                <c:pt idx="31">
                  <c:v>0.3</c:v>
                </c:pt>
                <c:pt idx="32">
                  <c:v>0.4</c:v>
                </c:pt>
                <c:pt idx="33">
                  <c:v>0.4</c:v>
                </c:pt>
                <c:pt idx="34">
                  <c:v>0.5</c:v>
                </c:pt>
                <c:pt idx="35">
                  <c:v>0.6</c:v>
                </c:pt>
                <c:pt idx="36">
                  <c:v>0.5</c:v>
                </c:pt>
                <c:pt idx="37">
                  <c:v>0.3</c:v>
                </c:pt>
                <c:pt idx="38">
                  <c:v>0.5</c:v>
                </c:pt>
                <c:pt idx="39">
                  <c:v>0.7</c:v>
                </c:pt>
                <c:pt idx="40">
                  <c:v>0.4</c:v>
                </c:pt>
                <c:pt idx="41">
                  <c:v>0.6</c:v>
                </c:pt>
                <c:pt idx="42">
                  <c:v>0.5</c:v>
                </c:pt>
                <c:pt idx="43">
                  <c:v>0.5</c:v>
                </c:pt>
                <c:pt idx="44">
                  <c:v>0.5</c:v>
                </c:pt>
                <c:pt idx="45">
                  <c:v>0.5</c:v>
                </c:pt>
                <c:pt idx="46">
                  <c:v>0.5</c:v>
                </c:pt>
                <c:pt idx="47">
                  <c:v>0.7</c:v>
                </c:pt>
                <c:pt idx="48">
                  <c:v>0.6</c:v>
                </c:pt>
                <c:pt idx="49">
                  <c:v>0.5</c:v>
                </c:pt>
                <c:pt idx="50">
                  <c:v>0.7</c:v>
                </c:pt>
                <c:pt idx="51">
                  <c:v>0.4</c:v>
                </c:pt>
                <c:pt idx="52">
                  <c:v>0.5</c:v>
                </c:pt>
                <c:pt idx="53">
                  <c:v>0.5</c:v>
                </c:pt>
                <c:pt idx="54">
                  <c:v>1.1000000000000001</c:v>
                </c:pt>
                <c:pt idx="55">
                  <c:v>0.9</c:v>
                </c:pt>
                <c:pt idx="56">
                  <c:v>0.8</c:v>
                </c:pt>
                <c:pt idx="57">
                  <c:v>1</c:v>
                </c:pt>
                <c:pt idx="58">
                  <c:v>0.8</c:v>
                </c:pt>
                <c:pt idx="59">
                  <c:v>1</c:v>
                </c:pt>
                <c:pt idx="60">
                  <c:v>0.9</c:v>
                </c:pt>
                <c:pt idx="61">
                  <c:v>0.8</c:v>
                </c:pt>
                <c:pt idx="62">
                  <c:v>0.7</c:v>
                </c:pt>
                <c:pt idx="63">
                  <c:v>1</c:v>
                </c:pt>
                <c:pt idx="64">
                  <c:v>0.6</c:v>
                </c:pt>
                <c:pt idx="65">
                  <c:v>0.7</c:v>
                </c:pt>
                <c:pt idx="66">
                  <c:v>0.7</c:v>
                </c:pt>
                <c:pt idx="67">
                  <c:v>0.8</c:v>
                </c:pt>
                <c:pt idx="68">
                  <c:v>0.6</c:v>
                </c:pt>
                <c:pt idx="69">
                  <c:v>0.7</c:v>
                </c:pt>
                <c:pt idx="70">
                  <c:v>0.5</c:v>
                </c:pt>
                <c:pt idx="71">
                  <c:v>0.6</c:v>
                </c:pt>
                <c:pt idx="72">
                  <c:v>0.5</c:v>
                </c:pt>
                <c:pt idx="73">
                  <c:v>0.7</c:v>
                </c:pt>
                <c:pt idx="74">
                  <c:v>0.8</c:v>
                </c:pt>
                <c:pt idx="75">
                  <c:v>0.5</c:v>
                </c:pt>
                <c:pt idx="76">
                  <c:v>0.8</c:v>
                </c:pt>
                <c:pt idx="77">
                  <c:v>0.7</c:v>
                </c:pt>
                <c:pt idx="78">
                  <c:v>0.5</c:v>
                </c:pt>
                <c:pt idx="79">
                  <c:v>0.4</c:v>
                </c:pt>
                <c:pt idx="80">
                  <c:v>1</c:v>
                </c:pt>
                <c:pt idx="81">
                  <c:v>0.7</c:v>
                </c:pt>
                <c:pt idx="82">
                  <c:v>0.7</c:v>
                </c:pt>
                <c:pt idx="83">
                  <c:v>0.7</c:v>
                </c:pt>
                <c:pt idx="84">
                  <c:v>0.9</c:v>
                </c:pt>
                <c:pt idx="85">
                  <c:v>0.7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0.6</c:v>
                </c:pt>
                <c:pt idx="90">
                  <c:v>0.7</c:v>
                </c:pt>
                <c:pt idx="91">
                  <c:v>0.6</c:v>
                </c:pt>
                <c:pt idx="92">
                  <c:v>0.5</c:v>
                </c:pt>
                <c:pt idx="93">
                  <c:v>0.6</c:v>
                </c:pt>
                <c:pt idx="94">
                  <c:v>0.7</c:v>
                </c:pt>
                <c:pt idx="95">
                  <c:v>0.6</c:v>
                </c:pt>
                <c:pt idx="96">
                  <c:v>0.4</c:v>
                </c:pt>
                <c:pt idx="97">
                  <c:v>0.6</c:v>
                </c:pt>
                <c:pt idx="98">
                  <c:v>0.6</c:v>
                </c:pt>
                <c:pt idx="99">
                  <c:v>0.4</c:v>
                </c:pt>
                <c:pt idx="100">
                  <c:v>0.8</c:v>
                </c:pt>
                <c:pt idx="101">
                  <c:v>0.2</c:v>
                </c:pt>
                <c:pt idx="102">
                  <c:v>0.3</c:v>
                </c:pt>
                <c:pt idx="103">
                  <c:v>0.5</c:v>
                </c:pt>
                <c:pt idx="104">
                  <c:v>0.5</c:v>
                </c:pt>
                <c:pt idx="105">
                  <c:v>0.5</c:v>
                </c:pt>
                <c:pt idx="106">
                  <c:v>0.4</c:v>
                </c:pt>
                <c:pt idx="107">
                  <c:v>0</c:v>
                </c:pt>
                <c:pt idx="10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2-666A-40D5-95B3-2977F9EF2312}"/>
            </c:ext>
          </c:extLst>
        </c:ser>
        <c:ser>
          <c:idx val="4"/>
          <c:order val="19"/>
          <c:tx>
            <c:strRef>
              <c:f>EVAPOTRANSPIRASI!$I$11</c:f>
              <c:strCache>
                <c:ptCount val="1"/>
                <c:pt idx="0">
                  <c:v>SRI 40% (cm)</c:v>
                </c:pt>
              </c:strCache>
            </c:strRef>
          </c:tx>
          <c:spPr>
            <a:ln w="31750" cap="rnd">
              <a:solidFill>
                <a:schemeClr val="accent6">
                  <a:lumMod val="50000"/>
                </a:schemeClr>
              </a:solidFill>
              <a:prstDash val="dash"/>
              <a:round/>
            </a:ln>
            <a:effectLst/>
          </c:spPr>
          <c:marker>
            <c:symbol val="triangle"/>
            <c:size val="7"/>
            <c:spPr>
              <a:solidFill>
                <a:srgbClr val="00B05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'Pemberian Air Irigasi'!$D$13:$D$121</c:f>
              <c:numCache>
                <c:formatCode>General</c:formatCode>
                <c:ptCount val="10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</c:numCache>
            </c:numRef>
          </c:xVal>
          <c:yVal>
            <c:numRef>
              <c:f>EVAPOTRANSPIRASI!$I$14:$I$122</c:f>
              <c:numCache>
                <c:formatCode>0.0</c:formatCode>
                <c:ptCount val="109"/>
                <c:pt idx="0">
                  <c:v>0.2</c:v>
                </c:pt>
                <c:pt idx="1">
                  <c:v>0.1</c:v>
                </c:pt>
                <c:pt idx="2">
                  <c:v>0.2</c:v>
                </c:pt>
                <c:pt idx="3">
                  <c:v>0.2</c:v>
                </c:pt>
                <c:pt idx="4">
                  <c:v>0.1</c:v>
                </c:pt>
                <c:pt idx="5">
                  <c:v>0.2</c:v>
                </c:pt>
                <c:pt idx="6">
                  <c:v>0.2</c:v>
                </c:pt>
                <c:pt idx="7">
                  <c:v>0.1</c:v>
                </c:pt>
                <c:pt idx="8">
                  <c:v>0</c:v>
                </c:pt>
                <c:pt idx="9">
                  <c:v>0.2</c:v>
                </c:pt>
                <c:pt idx="10">
                  <c:v>0</c:v>
                </c:pt>
                <c:pt idx="11">
                  <c:v>0.2</c:v>
                </c:pt>
                <c:pt idx="12">
                  <c:v>0.2</c:v>
                </c:pt>
                <c:pt idx="13">
                  <c:v>0.1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  <c:pt idx="17">
                  <c:v>0.1</c:v>
                </c:pt>
                <c:pt idx="18">
                  <c:v>0.2</c:v>
                </c:pt>
                <c:pt idx="19">
                  <c:v>0.3</c:v>
                </c:pt>
                <c:pt idx="20">
                  <c:v>0.1</c:v>
                </c:pt>
                <c:pt idx="21">
                  <c:v>0.19999999999999929</c:v>
                </c:pt>
                <c:pt idx="22">
                  <c:v>0.19999999999999929</c:v>
                </c:pt>
                <c:pt idx="23">
                  <c:v>0.19999999999999929</c:v>
                </c:pt>
                <c:pt idx="24">
                  <c:v>0.3</c:v>
                </c:pt>
                <c:pt idx="25">
                  <c:v>0.3</c:v>
                </c:pt>
                <c:pt idx="26">
                  <c:v>0.2</c:v>
                </c:pt>
                <c:pt idx="27">
                  <c:v>0.19999999999999929</c:v>
                </c:pt>
                <c:pt idx="28">
                  <c:v>0.19999999999999929</c:v>
                </c:pt>
                <c:pt idx="29">
                  <c:v>0.19999999999999929</c:v>
                </c:pt>
                <c:pt idx="30">
                  <c:v>0.2</c:v>
                </c:pt>
                <c:pt idx="31">
                  <c:v>0.2</c:v>
                </c:pt>
                <c:pt idx="32">
                  <c:v>0.3</c:v>
                </c:pt>
                <c:pt idx="33">
                  <c:v>0.4</c:v>
                </c:pt>
                <c:pt idx="34">
                  <c:v>0.5</c:v>
                </c:pt>
                <c:pt idx="35">
                  <c:v>0.3</c:v>
                </c:pt>
                <c:pt idx="36">
                  <c:v>0.4</c:v>
                </c:pt>
                <c:pt idx="37">
                  <c:v>0.3</c:v>
                </c:pt>
                <c:pt idx="38">
                  <c:v>0.6</c:v>
                </c:pt>
                <c:pt idx="39">
                  <c:v>0.4</c:v>
                </c:pt>
                <c:pt idx="40">
                  <c:v>0.4</c:v>
                </c:pt>
                <c:pt idx="41">
                  <c:v>0.5</c:v>
                </c:pt>
                <c:pt idx="42">
                  <c:v>0.3</c:v>
                </c:pt>
                <c:pt idx="43">
                  <c:v>0.4</c:v>
                </c:pt>
                <c:pt idx="44">
                  <c:v>0.4</c:v>
                </c:pt>
                <c:pt idx="45">
                  <c:v>0.6</c:v>
                </c:pt>
                <c:pt idx="46">
                  <c:v>0.8</c:v>
                </c:pt>
                <c:pt idx="47">
                  <c:v>0.4</c:v>
                </c:pt>
                <c:pt idx="48">
                  <c:v>0.4</c:v>
                </c:pt>
                <c:pt idx="49">
                  <c:v>0.5</c:v>
                </c:pt>
                <c:pt idx="50">
                  <c:v>0.3</c:v>
                </c:pt>
                <c:pt idx="51">
                  <c:v>0.4</c:v>
                </c:pt>
                <c:pt idx="52">
                  <c:v>0.4</c:v>
                </c:pt>
                <c:pt idx="53">
                  <c:v>0</c:v>
                </c:pt>
                <c:pt idx="54">
                  <c:v>0.8</c:v>
                </c:pt>
                <c:pt idx="55">
                  <c:v>0.8</c:v>
                </c:pt>
                <c:pt idx="56">
                  <c:v>0.9</c:v>
                </c:pt>
                <c:pt idx="57">
                  <c:v>0.4</c:v>
                </c:pt>
                <c:pt idx="58">
                  <c:v>0.6</c:v>
                </c:pt>
                <c:pt idx="59">
                  <c:v>0.9</c:v>
                </c:pt>
                <c:pt idx="60">
                  <c:v>0.7</c:v>
                </c:pt>
                <c:pt idx="61">
                  <c:v>0.7</c:v>
                </c:pt>
                <c:pt idx="62">
                  <c:v>0.5</c:v>
                </c:pt>
                <c:pt idx="63">
                  <c:v>0.7</c:v>
                </c:pt>
                <c:pt idx="64">
                  <c:v>0.6</c:v>
                </c:pt>
                <c:pt idx="65">
                  <c:v>0.5</c:v>
                </c:pt>
                <c:pt idx="66">
                  <c:v>0.5</c:v>
                </c:pt>
                <c:pt idx="67">
                  <c:v>0.9</c:v>
                </c:pt>
                <c:pt idx="68">
                  <c:v>0.6</c:v>
                </c:pt>
                <c:pt idx="69">
                  <c:v>0.6</c:v>
                </c:pt>
                <c:pt idx="70">
                  <c:v>0.6</c:v>
                </c:pt>
                <c:pt idx="71">
                  <c:v>0.6</c:v>
                </c:pt>
                <c:pt idx="72">
                  <c:v>0.7</c:v>
                </c:pt>
                <c:pt idx="73">
                  <c:v>0.7</c:v>
                </c:pt>
                <c:pt idx="74">
                  <c:v>0.6</c:v>
                </c:pt>
                <c:pt idx="75">
                  <c:v>0.6</c:v>
                </c:pt>
                <c:pt idx="76">
                  <c:v>0.7</c:v>
                </c:pt>
                <c:pt idx="77">
                  <c:v>0.7</c:v>
                </c:pt>
                <c:pt idx="78">
                  <c:v>0.9</c:v>
                </c:pt>
                <c:pt idx="79">
                  <c:v>0.9</c:v>
                </c:pt>
                <c:pt idx="80">
                  <c:v>0.6</c:v>
                </c:pt>
                <c:pt idx="81">
                  <c:v>0.7</c:v>
                </c:pt>
                <c:pt idx="82">
                  <c:v>1.1000000000000001</c:v>
                </c:pt>
                <c:pt idx="83">
                  <c:v>0</c:v>
                </c:pt>
                <c:pt idx="84">
                  <c:v>0.7</c:v>
                </c:pt>
                <c:pt idx="85">
                  <c:v>0.7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0.6</c:v>
                </c:pt>
                <c:pt idx="90">
                  <c:v>0.6</c:v>
                </c:pt>
                <c:pt idx="91">
                  <c:v>0.6</c:v>
                </c:pt>
                <c:pt idx="92">
                  <c:v>0.7</c:v>
                </c:pt>
                <c:pt idx="93">
                  <c:v>0.5</c:v>
                </c:pt>
                <c:pt idx="94">
                  <c:v>0.6</c:v>
                </c:pt>
                <c:pt idx="95">
                  <c:v>0.6</c:v>
                </c:pt>
                <c:pt idx="96">
                  <c:v>0.7</c:v>
                </c:pt>
                <c:pt idx="97">
                  <c:v>0.5</c:v>
                </c:pt>
                <c:pt idx="98">
                  <c:v>0.4</c:v>
                </c:pt>
                <c:pt idx="99">
                  <c:v>0.7</c:v>
                </c:pt>
                <c:pt idx="100">
                  <c:v>0.7</c:v>
                </c:pt>
                <c:pt idx="101">
                  <c:v>0.2</c:v>
                </c:pt>
                <c:pt idx="102">
                  <c:v>0.3</c:v>
                </c:pt>
                <c:pt idx="103">
                  <c:v>0.6</c:v>
                </c:pt>
                <c:pt idx="104">
                  <c:v>0.6</c:v>
                </c:pt>
                <c:pt idx="105">
                  <c:v>0.7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4-666A-40D5-95B3-2977F9EF2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7463632"/>
        <c:axId val="547468224"/>
      </c:scatterChart>
      <c:valAx>
        <c:axId val="547463632"/>
        <c:scaling>
          <c:orientation val="minMax"/>
          <c:max val="11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HST</a:t>
                </a:r>
              </a:p>
            </c:rich>
          </c:tx>
          <c:layout>
            <c:manualLayout>
              <c:xMode val="edge"/>
              <c:yMode val="edge"/>
              <c:x val="0.50037379665476001"/>
              <c:y val="0.9600787152483646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7468224"/>
        <c:crosses val="autoZero"/>
        <c:crossBetween val="midCat"/>
        <c:majorUnit val="10"/>
      </c:valAx>
      <c:valAx>
        <c:axId val="547468224"/>
        <c:scaling>
          <c:orientation val="minMax"/>
          <c:max val="1.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 sz="140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Evapotranspirasi (mm)</a:t>
                </a:r>
                <a:endParaRPr lang="en-ID" sz="14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5.1661338085803908E-4"/>
              <c:y val="0.3668891430307101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7463632"/>
        <c:crosses val="autoZero"/>
        <c:crossBetween val="midCat"/>
        <c:majorUnit val="0.2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6.0387271247586936E-2"/>
          <c:y val="4.056291390728476E-2"/>
          <c:w val="0.52363156913561837"/>
          <c:h val="2.8619372172411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847787423065417E-2"/>
          <c:y val="2.5943012331944775E-2"/>
          <c:w val="0.93635070319115887"/>
          <c:h val="0.9032896081800034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EVAPOTRANSPIRASI!$E$129</c:f>
              <c:strCache>
                <c:ptCount val="1"/>
                <c:pt idx="0">
                  <c:v>KonCon (mm)</c:v>
                </c:pt>
              </c:strCache>
            </c:strRef>
          </c:tx>
          <c:spPr>
            <a:ln w="349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'Pemberian Air Irigasi'!$D$13:$D$121</c:f>
              <c:numCache>
                <c:formatCode>General</c:formatCode>
                <c:ptCount val="10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</c:numCache>
            </c:numRef>
          </c:xVal>
          <c:yVal>
            <c:numRef>
              <c:f>EVAPOTRANSPIRASI!$E$131:$E$240</c:f>
              <c:numCache>
                <c:formatCode>0.00</c:formatCode>
                <c:ptCount val="110"/>
                <c:pt idx="0" formatCode="General">
                  <c:v>0</c:v>
                </c:pt>
                <c:pt idx="1">
                  <c:v>0.2</c:v>
                </c:pt>
                <c:pt idx="2">
                  <c:v>0.5</c:v>
                </c:pt>
                <c:pt idx="3">
                  <c:v>0.8</c:v>
                </c:pt>
                <c:pt idx="4">
                  <c:v>1</c:v>
                </c:pt>
                <c:pt idx="5">
                  <c:v>1.2</c:v>
                </c:pt>
                <c:pt idx="6">
                  <c:v>1.5</c:v>
                </c:pt>
                <c:pt idx="7">
                  <c:v>1.75</c:v>
                </c:pt>
                <c:pt idx="8">
                  <c:v>2.1</c:v>
                </c:pt>
                <c:pt idx="9">
                  <c:v>2.4500000000000002</c:v>
                </c:pt>
                <c:pt idx="10">
                  <c:v>2.85</c:v>
                </c:pt>
                <c:pt idx="11">
                  <c:v>2.85</c:v>
                </c:pt>
                <c:pt idx="12">
                  <c:v>3.0500000000000003</c:v>
                </c:pt>
                <c:pt idx="13">
                  <c:v>3.2500000000000004</c:v>
                </c:pt>
                <c:pt idx="14">
                  <c:v>3.5500000000000003</c:v>
                </c:pt>
                <c:pt idx="15">
                  <c:v>3.85</c:v>
                </c:pt>
                <c:pt idx="16">
                  <c:v>4.05</c:v>
                </c:pt>
                <c:pt idx="17">
                  <c:v>4.25</c:v>
                </c:pt>
                <c:pt idx="18">
                  <c:v>4.3499999999999996</c:v>
                </c:pt>
                <c:pt idx="19">
                  <c:v>4.4499999999999993</c:v>
                </c:pt>
                <c:pt idx="20">
                  <c:v>4.6499999999999995</c:v>
                </c:pt>
                <c:pt idx="21">
                  <c:v>4.7499999999999991</c:v>
                </c:pt>
                <c:pt idx="22">
                  <c:v>4.9499999999999984</c:v>
                </c:pt>
                <c:pt idx="23">
                  <c:v>5.1499999999999977</c:v>
                </c:pt>
                <c:pt idx="24">
                  <c:v>5.349999999999997</c:v>
                </c:pt>
                <c:pt idx="25">
                  <c:v>5.4499999999999966</c:v>
                </c:pt>
                <c:pt idx="26">
                  <c:v>5.6499999999999968</c:v>
                </c:pt>
                <c:pt idx="27">
                  <c:v>5.849999999999997</c:v>
                </c:pt>
                <c:pt idx="28">
                  <c:v>6.0499999999999963</c:v>
                </c:pt>
                <c:pt idx="29">
                  <c:v>6.2499999999999956</c:v>
                </c:pt>
                <c:pt idx="30">
                  <c:v>6.4499999999999948</c:v>
                </c:pt>
                <c:pt idx="31">
                  <c:v>6.649999999999995</c:v>
                </c:pt>
                <c:pt idx="32">
                  <c:v>6.8499999999999952</c:v>
                </c:pt>
                <c:pt idx="33">
                  <c:v>7.149999999999995</c:v>
                </c:pt>
                <c:pt idx="34">
                  <c:v>7.4499999999999948</c:v>
                </c:pt>
                <c:pt idx="35">
                  <c:v>7.8499999999999952</c:v>
                </c:pt>
                <c:pt idx="36">
                  <c:v>8.2499999999999947</c:v>
                </c:pt>
                <c:pt idx="37">
                  <c:v>8.649999999999995</c:v>
                </c:pt>
                <c:pt idx="38">
                  <c:v>8.9499999999999957</c:v>
                </c:pt>
                <c:pt idx="39">
                  <c:v>9.3499999999999961</c:v>
                </c:pt>
                <c:pt idx="40">
                  <c:v>9.6499999999999968</c:v>
                </c:pt>
                <c:pt idx="41">
                  <c:v>10.249999999999996</c:v>
                </c:pt>
                <c:pt idx="42">
                  <c:v>10.749999999999996</c:v>
                </c:pt>
                <c:pt idx="43">
                  <c:v>11.249999999999996</c:v>
                </c:pt>
                <c:pt idx="44">
                  <c:v>11.749999999999996</c:v>
                </c:pt>
                <c:pt idx="45">
                  <c:v>12.249999999999996</c:v>
                </c:pt>
                <c:pt idx="46">
                  <c:v>12.949999999999996</c:v>
                </c:pt>
                <c:pt idx="47">
                  <c:v>13.649999999999995</c:v>
                </c:pt>
                <c:pt idx="48">
                  <c:v>14.349999999999994</c:v>
                </c:pt>
                <c:pt idx="49">
                  <c:v>14.849999999999994</c:v>
                </c:pt>
                <c:pt idx="50">
                  <c:v>15.349999999999994</c:v>
                </c:pt>
                <c:pt idx="51">
                  <c:v>15.849999999999994</c:v>
                </c:pt>
                <c:pt idx="52">
                  <c:v>16.349999999999994</c:v>
                </c:pt>
                <c:pt idx="53">
                  <c:v>16.849999999999994</c:v>
                </c:pt>
                <c:pt idx="54">
                  <c:v>17.349999999999994</c:v>
                </c:pt>
                <c:pt idx="55">
                  <c:v>18.149999999999995</c:v>
                </c:pt>
                <c:pt idx="56">
                  <c:v>19.149999999999995</c:v>
                </c:pt>
                <c:pt idx="57">
                  <c:v>20.049999999999994</c:v>
                </c:pt>
                <c:pt idx="58">
                  <c:v>20.549999999999994</c:v>
                </c:pt>
                <c:pt idx="59">
                  <c:v>21.349999999999994</c:v>
                </c:pt>
                <c:pt idx="60">
                  <c:v>22.349999999999994</c:v>
                </c:pt>
                <c:pt idx="61">
                  <c:v>23.349999999999994</c:v>
                </c:pt>
                <c:pt idx="62">
                  <c:v>24.149999999999995</c:v>
                </c:pt>
                <c:pt idx="63">
                  <c:v>24.949999999999996</c:v>
                </c:pt>
                <c:pt idx="64">
                  <c:v>25.749999999999996</c:v>
                </c:pt>
                <c:pt idx="65">
                  <c:v>26.449999999999996</c:v>
                </c:pt>
                <c:pt idx="66">
                  <c:v>26.849999999999994</c:v>
                </c:pt>
                <c:pt idx="67">
                  <c:v>27.449999999999996</c:v>
                </c:pt>
                <c:pt idx="68">
                  <c:v>28.349999999999994</c:v>
                </c:pt>
                <c:pt idx="69">
                  <c:v>29.049999999999994</c:v>
                </c:pt>
                <c:pt idx="70">
                  <c:v>29.949999999999992</c:v>
                </c:pt>
                <c:pt idx="71">
                  <c:v>30.849999999999991</c:v>
                </c:pt>
                <c:pt idx="72">
                  <c:v>31.749999999999989</c:v>
                </c:pt>
                <c:pt idx="73">
                  <c:v>32.249999999999986</c:v>
                </c:pt>
                <c:pt idx="74">
                  <c:v>32.949999999999989</c:v>
                </c:pt>
                <c:pt idx="75">
                  <c:v>33.749999999999986</c:v>
                </c:pt>
                <c:pt idx="76">
                  <c:v>34.449999999999989</c:v>
                </c:pt>
                <c:pt idx="77">
                  <c:v>35.149999999999991</c:v>
                </c:pt>
                <c:pt idx="78">
                  <c:v>35.949999999999989</c:v>
                </c:pt>
                <c:pt idx="79">
                  <c:v>36.949999999999989</c:v>
                </c:pt>
                <c:pt idx="80">
                  <c:v>37.849999999999987</c:v>
                </c:pt>
                <c:pt idx="81">
                  <c:v>38.749999999999986</c:v>
                </c:pt>
                <c:pt idx="82">
                  <c:v>39.449999999999989</c:v>
                </c:pt>
                <c:pt idx="83">
                  <c:v>40.249999999999986</c:v>
                </c:pt>
                <c:pt idx="84">
                  <c:v>40.949999999999989</c:v>
                </c:pt>
                <c:pt idx="85">
                  <c:v>41.749999999999986</c:v>
                </c:pt>
                <c:pt idx="86">
                  <c:v>42.549999999999983</c:v>
                </c:pt>
                <c:pt idx="87">
                  <c:v>43.549999999999983</c:v>
                </c:pt>
                <c:pt idx="88">
                  <c:v>43.549999999999983</c:v>
                </c:pt>
                <c:pt idx="89">
                  <c:v>43.549999999999983</c:v>
                </c:pt>
                <c:pt idx="90">
                  <c:v>44.34999999999998</c:v>
                </c:pt>
                <c:pt idx="91">
                  <c:v>45.049999999999983</c:v>
                </c:pt>
                <c:pt idx="92">
                  <c:v>45.84999999999998</c:v>
                </c:pt>
                <c:pt idx="93">
                  <c:v>46.649999999999977</c:v>
                </c:pt>
                <c:pt idx="94">
                  <c:v>47.34999999999998</c:v>
                </c:pt>
                <c:pt idx="95">
                  <c:v>48.249999999999979</c:v>
                </c:pt>
                <c:pt idx="96">
                  <c:v>48.84999999999998</c:v>
                </c:pt>
                <c:pt idx="97">
                  <c:v>49.649999999999977</c:v>
                </c:pt>
                <c:pt idx="98">
                  <c:v>50.249999999999979</c:v>
                </c:pt>
                <c:pt idx="99">
                  <c:v>50.84999999999998</c:v>
                </c:pt>
                <c:pt idx="100">
                  <c:v>51.649999999999977</c:v>
                </c:pt>
                <c:pt idx="101">
                  <c:v>52.049999999999976</c:v>
                </c:pt>
                <c:pt idx="102">
                  <c:v>52.349999999999973</c:v>
                </c:pt>
                <c:pt idx="103">
                  <c:v>52.64999999999997</c:v>
                </c:pt>
                <c:pt idx="104">
                  <c:v>53.249999999999972</c:v>
                </c:pt>
                <c:pt idx="105">
                  <c:v>53.849999999999973</c:v>
                </c:pt>
                <c:pt idx="106">
                  <c:v>54.449999999999974</c:v>
                </c:pt>
                <c:pt idx="107">
                  <c:v>55.049999999999976</c:v>
                </c:pt>
                <c:pt idx="108">
                  <c:v>55.649999999999977</c:v>
                </c:pt>
                <c:pt idx="109">
                  <c:v>56.049999999999976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0D0-4935-A5CA-E597A9FB8565}"/>
            </c:ext>
          </c:extLst>
        </c:ser>
        <c:ser>
          <c:idx val="1"/>
          <c:order val="1"/>
          <c:tx>
            <c:strRef>
              <c:f>EVAPOTRANSPIRASI!$F$129</c:f>
              <c:strCache>
                <c:ptCount val="1"/>
                <c:pt idx="0">
                  <c:v>Kon 20% (mm)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'Pemberian Air Irigasi'!$D$13:$D$121</c:f>
              <c:numCache>
                <c:formatCode>General</c:formatCode>
                <c:ptCount val="10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</c:numCache>
            </c:numRef>
          </c:xVal>
          <c:yVal>
            <c:numRef>
              <c:f>EVAPOTRANSPIRASI!$F$131:$F$240</c:f>
              <c:numCache>
                <c:formatCode>0.00</c:formatCode>
                <c:ptCount val="110"/>
                <c:pt idx="0" formatCode="General">
                  <c:v>0</c:v>
                </c:pt>
                <c:pt idx="1">
                  <c:v>0.1</c:v>
                </c:pt>
                <c:pt idx="2">
                  <c:v>0.30000000000000004</c:v>
                </c:pt>
                <c:pt idx="3">
                  <c:v>0.5</c:v>
                </c:pt>
                <c:pt idx="4">
                  <c:v>0.7</c:v>
                </c:pt>
                <c:pt idx="5">
                  <c:v>0.89999999999999991</c:v>
                </c:pt>
                <c:pt idx="6">
                  <c:v>1.0999999999999999</c:v>
                </c:pt>
                <c:pt idx="7">
                  <c:v>1.2999999999999998</c:v>
                </c:pt>
                <c:pt idx="8">
                  <c:v>1.4999999999999998</c:v>
                </c:pt>
                <c:pt idx="9">
                  <c:v>1.7999999999999998</c:v>
                </c:pt>
                <c:pt idx="10">
                  <c:v>2.0999999999999996</c:v>
                </c:pt>
                <c:pt idx="11">
                  <c:v>2.2999999999999998</c:v>
                </c:pt>
                <c:pt idx="12">
                  <c:v>2.4</c:v>
                </c:pt>
                <c:pt idx="13">
                  <c:v>2.6</c:v>
                </c:pt>
                <c:pt idx="14">
                  <c:v>2.8000000000000003</c:v>
                </c:pt>
                <c:pt idx="15">
                  <c:v>3.1</c:v>
                </c:pt>
                <c:pt idx="16">
                  <c:v>3.3000000000000003</c:v>
                </c:pt>
                <c:pt idx="17">
                  <c:v>3.5000000000000004</c:v>
                </c:pt>
                <c:pt idx="18">
                  <c:v>3.6000000000000005</c:v>
                </c:pt>
                <c:pt idx="19">
                  <c:v>3.7000000000000006</c:v>
                </c:pt>
                <c:pt idx="20">
                  <c:v>3.9000000000000008</c:v>
                </c:pt>
                <c:pt idx="21">
                  <c:v>4.2000000000000011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4.7999999999999989</c:v>
                </c:pt>
                <c:pt idx="25">
                  <c:v>4.9999999999999991</c:v>
                </c:pt>
                <c:pt idx="26">
                  <c:v>5.1999999999999993</c:v>
                </c:pt>
                <c:pt idx="27">
                  <c:v>5.3999999999999995</c:v>
                </c:pt>
                <c:pt idx="28">
                  <c:v>5.5999999999999988</c:v>
                </c:pt>
                <c:pt idx="29">
                  <c:v>5.799999999999998</c:v>
                </c:pt>
                <c:pt idx="30">
                  <c:v>5.9999999999999973</c:v>
                </c:pt>
                <c:pt idx="31">
                  <c:v>6.1999999999999975</c:v>
                </c:pt>
                <c:pt idx="32">
                  <c:v>6.3999999999999977</c:v>
                </c:pt>
                <c:pt idx="33">
                  <c:v>6.6999999999999975</c:v>
                </c:pt>
                <c:pt idx="34">
                  <c:v>6.9999999999999973</c:v>
                </c:pt>
                <c:pt idx="35">
                  <c:v>7.2999999999999972</c:v>
                </c:pt>
                <c:pt idx="36">
                  <c:v>7.6999999999999975</c:v>
                </c:pt>
                <c:pt idx="37">
                  <c:v>8.0999999999999979</c:v>
                </c:pt>
                <c:pt idx="38">
                  <c:v>8.3999999999999986</c:v>
                </c:pt>
                <c:pt idx="39">
                  <c:v>8.6999999999999993</c:v>
                </c:pt>
                <c:pt idx="40">
                  <c:v>9</c:v>
                </c:pt>
                <c:pt idx="41">
                  <c:v>9.6</c:v>
                </c:pt>
                <c:pt idx="42">
                  <c:v>10.1</c:v>
                </c:pt>
                <c:pt idx="43">
                  <c:v>10.6</c:v>
                </c:pt>
                <c:pt idx="44">
                  <c:v>11.1</c:v>
                </c:pt>
                <c:pt idx="45">
                  <c:v>11.6</c:v>
                </c:pt>
                <c:pt idx="46">
                  <c:v>12.2</c:v>
                </c:pt>
                <c:pt idx="47">
                  <c:v>12.799999999999999</c:v>
                </c:pt>
                <c:pt idx="48">
                  <c:v>13.399999999999999</c:v>
                </c:pt>
                <c:pt idx="49">
                  <c:v>13.899999999999999</c:v>
                </c:pt>
                <c:pt idx="50">
                  <c:v>14.299999999999999</c:v>
                </c:pt>
                <c:pt idx="51">
                  <c:v>14.7</c:v>
                </c:pt>
                <c:pt idx="52">
                  <c:v>15.1</c:v>
                </c:pt>
                <c:pt idx="53">
                  <c:v>15.6</c:v>
                </c:pt>
                <c:pt idx="54">
                  <c:v>16</c:v>
                </c:pt>
                <c:pt idx="55">
                  <c:v>16.899999999999999</c:v>
                </c:pt>
                <c:pt idx="56">
                  <c:v>17.7</c:v>
                </c:pt>
                <c:pt idx="57">
                  <c:v>18.399999999999999</c:v>
                </c:pt>
                <c:pt idx="58">
                  <c:v>18.799999999999997</c:v>
                </c:pt>
                <c:pt idx="59">
                  <c:v>19.499999999999996</c:v>
                </c:pt>
                <c:pt idx="60">
                  <c:v>20.399999999999995</c:v>
                </c:pt>
                <c:pt idx="61">
                  <c:v>21.199999999999996</c:v>
                </c:pt>
                <c:pt idx="62">
                  <c:v>21.899999999999995</c:v>
                </c:pt>
                <c:pt idx="63">
                  <c:v>22.599999999999994</c:v>
                </c:pt>
                <c:pt idx="64">
                  <c:v>23.199999999999996</c:v>
                </c:pt>
                <c:pt idx="65">
                  <c:v>23.799999999999997</c:v>
                </c:pt>
                <c:pt idx="66">
                  <c:v>24.199999999999996</c:v>
                </c:pt>
                <c:pt idx="67">
                  <c:v>24.799999999999997</c:v>
                </c:pt>
                <c:pt idx="68">
                  <c:v>25.599999999999998</c:v>
                </c:pt>
                <c:pt idx="69">
                  <c:v>26.299999999999997</c:v>
                </c:pt>
                <c:pt idx="70">
                  <c:v>27.099999999999998</c:v>
                </c:pt>
                <c:pt idx="71">
                  <c:v>27.9</c:v>
                </c:pt>
                <c:pt idx="72">
                  <c:v>28.599999999999998</c:v>
                </c:pt>
                <c:pt idx="73">
                  <c:v>28.999999999999996</c:v>
                </c:pt>
                <c:pt idx="74">
                  <c:v>29.699999999999996</c:v>
                </c:pt>
                <c:pt idx="75">
                  <c:v>30.399999999999995</c:v>
                </c:pt>
                <c:pt idx="76">
                  <c:v>31.199999999999996</c:v>
                </c:pt>
                <c:pt idx="77">
                  <c:v>31.899999999999995</c:v>
                </c:pt>
                <c:pt idx="78">
                  <c:v>32.599999999999994</c:v>
                </c:pt>
                <c:pt idx="79">
                  <c:v>33.399999999999991</c:v>
                </c:pt>
                <c:pt idx="80">
                  <c:v>34.29999999999999</c:v>
                </c:pt>
                <c:pt idx="81">
                  <c:v>35.29999999999999</c:v>
                </c:pt>
                <c:pt idx="82">
                  <c:v>35.899999999999991</c:v>
                </c:pt>
                <c:pt idx="83">
                  <c:v>36.599999999999994</c:v>
                </c:pt>
                <c:pt idx="84">
                  <c:v>37.299999999999997</c:v>
                </c:pt>
                <c:pt idx="85">
                  <c:v>38</c:v>
                </c:pt>
                <c:pt idx="86">
                  <c:v>38.9</c:v>
                </c:pt>
                <c:pt idx="87">
                  <c:v>39.799999999999997</c:v>
                </c:pt>
                <c:pt idx="88">
                  <c:v>39.799999999999997</c:v>
                </c:pt>
                <c:pt idx="89">
                  <c:v>39.799999999999997</c:v>
                </c:pt>
                <c:pt idx="90">
                  <c:v>40.599999999999994</c:v>
                </c:pt>
                <c:pt idx="91">
                  <c:v>41.399999999999991</c:v>
                </c:pt>
                <c:pt idx="92">
                  <c:v>42.099999999999994</c:v>
                </c:pt>
                <c:pt idx="93">
                  <c:v>42.899999999999991</c:v>
                </c:pt>
                <c:pt idx="94">
                  <c:v>43.499999999999993</c:v>
                </c:pt>
                <c:pt idx="95">
                  <c:v>44.399999999999991</c:v>
                </c:pt>
                <c:pt idx="96">
                  <c:v>45.099999999999994</c:v>
                </c:pt>
                <c:pt idx="97">
                  <c:v>45.699999999999996</c:v>
                </c:pt>
                <c:pt idx="98">
                  <c:v>46.3</c:v>
                </c:pt>
                <c:pt idx="99">
                  <c:v>46.9</c:v>
                </c:pt>
                <c:pt idx="100">
                  <c:v>47.6</c:v>
                </c:pt>
                <c:pt idx="101">
                  <c:v>48.2</c:v>
                </c:pt>
                <c:pt idx="102">
                  <c:v>48.5</c:v>
                </c:pt>
                <c:pt idx="103">
                  <c:v>48.8</c:v>
                </c:pt>
                <c:pt idx="104">
                  <c:v>49.4</c:v>
                </c:pt>
                <c:pt idx="105">
                  <c:v>49.9</c:v>
                </c:pt>
                <c:pt idx="106">
                  <c:v>50.4</c:v>
                </c:pt>
                <c:pt idx="107">
                  <c:v>51.4</c:v>
                </c:pt>
                <c:pt idx="108">
                  <c:v>51.9</c:v>
                </c:pt>
                <c:pt idx="109">
                  <c:v>52.3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0D0-4935-A5CA-E597A9FB8565}"/>
            </c:ext>
          </c:extLst>
        </c:ser>
        <c:ser>
          <c:idx val="2"/>
          <c:order val="2"/>
          <c:tx>
            <c:strRef>
              <c:f>EVAPOTRANSPIRASI!$G$129</c:f>
              <c:strCache>
                <c:ptCount val="1"/>
                <c:pt idx="0">
                  <c:v>Kon 40% (mm)</c:v>
                </c:pt>
              </c:strCache>
            </c:strRef>
          </c:tx>
          <c:spPr>
            <a:ln w="317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rgbClr val="C00000"/>
              </a:solidFill>
              <a:ln w="9525">
                <a:solidFill>
                  <a:schemeClr val="bg2">
                    <a:lumMod val="10000"/>
                  </a:schemeClr>
                </a:solidFill>
              </a:ln>
              <a:effectLst/>
            </c:spPr>
          </c:marker>
          <c:xVal>
            <c:numRef>
              <c:f>'Pemberian Air Irigasi'!$D$13:$D$121</c:f>
              <c:numCache>
                <c:formatCode>General</c:formatCode>
                <c:ptCount val="10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</c:numCache>
            </c:numRef>
          </c:xVal>
          <c:yVal>
            <c:numRef>
              <c:f>EVAPOTRANSPIRASI!$G$131:$G$240</c:f>
              <c:numCache>
                <c:formatCode>0.00</c:formatCode>
                <c:ptCount val="110"/>
                <c:pt idx="0" formatCode="General">
                  <c:v>0</c:v>
                </c:pt>
                <c:pt idx="1">
                  <c:v>0.10000000000000142</c:v>
                </c:pt>
                <c:pt idx="2">
                  <c:v>0.20000000000000107</c:v>
                </c:pt>
                <c:pt idx="3">
                  <c:v>0.40000000000000036</c:v>
                </c:pt>
                <c:pt idx="4">
                  <c:v>0.60000000000000031</c:v>
                </c:pt>
                <c:pt idx="5">
                  <c:v>0.70000000000000173</c:v>
                </c:pt>
                <c:pt idx="6">
                  <c:v>0.80000000000000315</c:v>
                </c:pt>
                <c:pt idx="7">
                  <c:v>0.90000000000000457</c:v>
                </c:pt>
                <c:pt idx="8">
                  <c:v>1.1000000000000039</c:v>
                </c:pt>
                <c:pt idx="9">
                  <c:v>1.3000000000000032</c:v>
                </c:pt>
                <c:pt idx="10">
                  <c:v>1.5000000000000024</c:v>
                </c:pt>
                <c:pt idx="11">
                  <c:v>1.5000000000000024</c:v>
                </c:pt>
                <c:pt idx="12">
                  <c:v>1.5000000000000024</c:v>
                </c:pt>
                <c:pt idx="13">
                  <c:v>1.8000000000000032</c:v>
                </c:pt>
                <c:pt idx="14">
                  <c:v>1.9000000000000028</c:v>
                </c:pt>
                <c:pt idx="15">
                  <c:v>2.1000000000000023</c:v>
                </c:pt>
                <c:pt idx="16">
                  <c:v>2.3000000000000016</c:v>
                </c:pt>
                <c:pt idx="17">
                  <c:v>2.5500000000000016</c:v>
                </c:pt>
                <c:pt idx="18">
                  <c:v>2.6500000000000012</c:v>
                </c:pt>
                <c:pt idx="19">
                  <c:v>2.7500000000000009</c:v>
                </c:pt>
                <c:pt idx="20">
                  <c:v>2.8500000000000005</c:v>
                </c:pt>
                <c:pt idx="21">
                  <c:v>2.95</c:v>
                </c:pt>
                <c:pt idx="22">
                  <c:v>3.1499999999999995</c:v>
                </c:pt>
                <c:pt idx="23">
                  <c:v>3.3499999999999988</c:v>
                </c:pt>
                <c:pt idx="24">
                  <c:v>3.549999999999998</c:v>
                </c:pt>
                <c:pt idx="25">
                  <c:v>3.7499999999999973</c:v>
                </c:pt>
                <c:pt idx="26">
                  <c:v>3.849999999999997</c:v>
                </c:pt>
                <c:pt idx="27">
                  <c:v>3.9499999999999966</c:v>
                </c:pt>
                <c:pt idx="28">
                  <c:v>4.1499999999999959</c:v>
                </c:pt>
                <c:pt idx="29">
                  <c:v>4.3499999999999952</c:v>
                </c:pt>
                <c:pt idx="30">
                  <c:v>4.5499999999999945</c:v>
                </c:pt>
                <c:pt idx="31">
                  <c:v>4.6999999999999931</c:v>
                </c:pt>
                <c:pt idx="32">
                  <c:v>5.0499999999999927</c:v>
                </c:pt>
                <c:pt idx="33">
                  <c:v>5.3499999999999934</c:v>
                </c:pt>
                <c:pt idx="34">
                  <c:v>5.6499999999999941</c:v>
                </c:pt>
                <c:pt idx="35">
                  <c:v>5.8499999999999934</c:v>
                </c:pt>
                <c:pt idx="36">
                  <c:v>6.249999999999992</c:v>
                </c:pt>
                <c:pt idx="37">
                  <c:v>6.5499999999999927</c:v>
                </c:pt>
                <c:pt idx="38">
                  <c:v>7.0499999999999927</c:v>
                </c:pt>
                <c:pt idx="39">
                  <c:v>7.4499999999999931</c:v>
                </c:pt>
                <c:pt idx="40">
                  <c:v>7.7499999999999938</c:v>
                </c:pt>
                <c:pt idx="41">
                  <c:v>8.2499999999999929</c:v>
                </c:pt>
                <c:pt idx="42">
                  <c:v>8.6499999999999932</c:v>
                </c:pt>
                <c:pt idx="43">
                  <c:v>9.0499999999999936</c:v>
                </c:pt>
                <c:pt idx="44">
                  <c:v>9.449999999999994</c:v>
                </c:pt>
                <c:pt idx="45">
                  <c:v>9.8499999999999943</c:v>
                </c:pt>
                <c:pt idx="46">
                  <c:v>10.249999999999995</c:v>
                </c:pt>
                <c:pt idx="47">
                  <c:v>10.649999999999995</c:v>
                </c:pt>
                <c:pt idx="48">
                  <c:v>11.149999999999995</c:v>
                </c:pt>
                <c:pt idx="49">
                  <c:v>11.549999999999995</c:v>
                </c:pt>
                <c:pt idx="50">
                  <c:v>11.949999999999996</c:v>
                </c:pt>
                <c:pt idx="51">
                  <c:v>12.349999999999996</c:v>
                </c:pt>
                <c:pt idx="52">
                  <c:v>12.849999999999996</c:v>
                </c:pt>
                <c:pt idx="53">
                  <c:v>13.349999999999996</c:v>
                </c:pt>
                <c:pt idx="54">
                  <c:v>13.849999999999996</c:v>
                </c:pt>
                <c:pt idx="55">
                  <c:v>14.649999999999997</c:v>
                </c:pt>
                <c:pt idx="56">
                  <c:v>15.349999999999996</c:v>
                </c:pt>
                <c:pt idx="57">
                  <c:v>16.049999999999997</c:v>
                </c:pt>
                <c:pt idx="58">
                  <c:v>16.449999999999996</c:v>
                </c:pt>
                <c:pt idx="59">
                  <c:v>17.049999999999997</c:v>
                </c:pt>
                <c:pt idx="60">
                  <c:v>17.949999999999996</c:v>
                </c:pt>
                <c:pt idx="61">
                  <c:v>18.549999999999997</c:v>
                </c:pt>
                <c:pt idx="62">
                  <c:v>19.249999999999996</c:v>
                </c:pt>
                <c:pt idx="63">
                  <c:v>19.749999999999996</c:v>
                </c:pt>
                <c:pt idx="64">
                  <c:v>20.449999999999996</c:v>
                </c:pt>
                <c:pt idx="65">
                  <c:v>20.949999999999996</c:v>
                </c:pt>
                <c:pt idx="66">
                  <c:v>21.349999999999994</c:v>
                </c:pt>
                <c:pt idx="67">
                  <c:v>21.849999999999994</c:v>
                </c:pt>
                <c:pt idx="68">
                  <c:v>22.649999999999995</c:v>
                </c:pt>
                <c:pt idx="69">
                  <c:v>23.149999999999995</c:v>
                </c:pt>
                <c:pt idx="70">
                  <c:v>23.949999999999996</c:v>
                </c:pt>
                <c:pt idx="71">
                  <c:v>24.549999999999997</c:v>
                </c:pt>
                <c:pt idx="72">
                  <c:v>25.15</c:v>
                </c:pt>
                <c:pt idx="73">
                  <c:v>25.549999999999997</c:v>
                </c:pt>
                <c:pt idx="74">
                  <c:v>26.15</c:v>
                </c:pt>
                <c:pt idx="75">
                  <c:v>26.75</c:v>
                </c:pt>
                <c:pt idx="76">
                  <c:v>27.45</c:v>
                </c:pt>
                <c:pt idx="77">
                  <c:v>28.15</c:v>
                </c:pt>
                <c:pt idx="78">
                  <c:v>28.849999999999998</c:v>
                </c:pt>
                <c:pt idx="79">
                  <c:v>29.749999999999996</c:v>
                </c:pt>
                <c:pt idx="80">
                  <c:v>30.649999999999995</c:v>
                </c:pt>
                <c:pt idx="81">
                  <c:v>31.449999999999996</c:v>
                </c:pt>
                <c:pt idx="82">
                  <c:v>32.25</c:v>
                </c:pt>
                <c:pt idx="83">
                  <c:v>32.75</c:v>
                </c:pt>
                <c:pt idx="84">
                  <c:v>33.450000000000003</c:v>
                </c:pt>
                <c:pt idx="85">
                  <c:v>34.150000000000006</c:v>
                </c:pt>
                <c:pt idx="86">
                  <c:v>34.950000000000003</c:v>
                </c:pt>
                <c:pt idx="87">
                  <c:v>35.85</c:v>
                </c:pt>
                <c:pt idx="88">
                  <c:v>35.85</c:v>
                </c:pt>
                <c:pt idx="89">
                  <c:v>35.85</c:v>
                </c:pt>
                <c:pt idx="90">
                  <c:v>36.650000000000006</c:v>
                </c:pt>
                <c:pt idx="91">
                  <c:v>37.450000000000003</c:v>
                </c:pt>
                <c:pt idx="92">
                  <c:v>38.25</c:v>
                </c:pt>
                <c:pt idx="93">
                  <c:v>38.950000000000003</c:v>
                </c:pt>
                <c:pt idx="94">
                  <c:v>39.550000000000004</c:v>
                </c:pt>
                <c:pt idx="95">
                  <c:v>40.450000000000003</c:v>
                </c:pt>
                <c:pt idx="96">
                  <c:v>40.950000000000003</c:v>
                </c:pt>
                <c:pt idx="97">
                  <c:v>41.75</c:v>
                </c:pt>
                <c:pt idx="98">
                  <c:v>42.45</c:v>
                </c:pt>
                <c:pt idx="99">
                  <c:v>43.150000000000006</c:v>
                </c:pt>
                <c:pt idx="100">
                  <c:v>43.850000000000009</c:v>
                </c:pt>
                <c:pt idx="101">
                  <c:v>44.250000000000007</c:v>
                </c:pt>
                <c:pt idx="102">
                  <c:v>44.45</c:v>
                </c:pt>
                <c:pt idx="103">
                  <c:v>44.75</c:v>
                </c:pt>
                <c:pt idx="104">
                  <c:v>45.55</c:v>
                </c:pt>
                <c:pt idx="105">
                  <c:v>46.449999999999996</c:v>
                </c:pt>
                <c:pt idx="106">
                  <c:v>47.05</c:v>
                </c:pt>
                <c:pt idx="107">
                  <c:v>47.449999999999996</c:v>
                </c:pt>
                <c:pt idx="108">
                  <c:v>47.75</c:v>
                </c:pt>
                <c:pt idx="109">
                  <c:v>47.75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0D0-4935-A5CA-E597A9FB8565}"/>
            </c:ext>
          </c:extLst>
        </c:ser>
        <c:ser>
          <c:idx val="3"/>
          <c:order val="3"/>
          <c:tx>
            <c:strRef>
              <c:f>EVAPOTRANSPIRASI!$H$129</c:f>
              <c:strCache>
                <c:ptCount val="1"/>
                <c:pt idx="0">
                  <c:v>SRI 20% (mm)</c:v>
                </c:pt>
              </c:strCache>
            </c:strRef>
          </c:tx>
          <c:spPr>
            <a:ln w="31750" cap="rnd">
              <a:solidFill>
                <a:srgbClr val="002060"/>
              </a:solidFill>
              <a:prstDash val="dash"/>
              <a:round/>
            </a:ln>
            <a:effectLst/>
          </c:spPr>
          <c:marker>
            <c:symbol val="circle"/>
            <c:size val="7"/>
            <c:spPr>
              <a:solidFill>
                <a:srgbClr val="00206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'Pemberian Air Irigasi'!$D$13:$D$121</c:f>
              <c:numCache>
                <c:formatCode>General</c:formatCode>
                <c:ptCount val="10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</c:numCache>
            </c:numRef>
          </c:xVal>
          <c:yVal>
            <c:numRef>
              <c:f>EVAPOTRANSPIRASI!$H$131:$H$240</c:f>
              <c:numCache>
                <c:formatCode>0.00</c:formatCode>
                <c:ptCount val="110"/>
                <c:pt idx="0" formatCode="General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0.60000000000000009</c:v>
                </c:pt>
                <c:pt idx="4">
                  <c:v>0.8</c:v>
                </c:pt>
                <c:pt idx="5">
                  <c:v>0.95000000000000007</c:v>
                </c:pt>
                <c:pt idx="6">
                  <c:v>1.2000000000000002</c:v>
                </c:pt>
                <c:pt idx="7">
                  <c:v>1.5000000000000002</c:v>
                </c:pt>
                <c:pt idx="8">
                  <c:v>1.7000000000000002</c:v>
                </c:pt>
                <c:pt idx="9">
                  <c:v>1.7000000000000002</c:v>
                </c:pt>
                <c:pt idx="10">
                  <c:v>1.9000000000000001</c:v>
                </c:pt>
                <c:pt idx="11">
                  <c:v>2</c:v>
                </c:pt>
                <c:pt idx="12">
                  <c:v>2.2000000000000002</c:v>
                </c:pt>
                <c:pt idx="13">
                  <c:v>2.5</c:v>
                </c:pt>
                <c:pt idx="14">
                  <c:v>2.7</c:v>
                </c:pt>
                <c:pt idx="15">
                  <c:v>2.9000000000000004</c:v>
                </c:pt>
                <c:pt idx="16">
                  <c:v>3.2</c:v>
                </c:pt>
                <c:pt idx="17">
                  <c:v>3.4000000000000004</c:v>
                </c:pt>
                <c:pt idx="18">
                  <c:v>3.6000000000000005</c:v>
                </c:pt>
                <c:pt idx="19">
                  <c:v>3.8000000000000007</c:v>
                </c:pt>
                <c:pt idx="20">
                  <c:v>4.0000000000000009</c:v>
                </c:pt>
                <c:pt idx="21">
                  <c:v>4.1000000000000005</c:v>
                </c:pt>
                <c:pt idx="22">
                  <c:v>4.3</c:v>
                </c:pt>
                <c:pt idx="23">
                  <c:v>4.5999999999999996</c:v>
                </c:pt>
                <c:pt idx="24">
                  <c:v>4.8999999999999995</c:v>
                </c:pt>
                <c:pt idx="25">
                  <c:v>5.0999999999999996</c:v>
                </c:pt>
                <c:pt idx="26">
                  <c:v>5.3</c:v>
                </c:pt>
                <c:pt idx="27">
                  <c:v>5.6</c:v>
                </c:pt>
                <c:pt idx="28">
                  <c:v>5.7999999999999989</c:v>
                </c:pt>
                <c:pt idx="29">
                  <c:v>5.9999999999999982</c:v>
                </c:pt>
                <c:pt idx="30">
                  <c:v>6.299999999999998</c:v>
                </c:pt>
                <c:pt idx="31">
                  <c:v>6.5999999999999979</c:v>
                </c:pt>
                <c:pt idx="32">
                  <c:v>6.8999999999999977</c:v>
                </c:pt>
                <c:pt idx="33">
                  <c:v>7.299999999999998</c:v>
                </c:pt>
                <c:pt idx="34">
                  <c:v>7.6999999999999984</c:v>
                </c:pt>
                <c:pt idx="35">
                  <c:v>8.1999999999999993</c:v>
                </c:pt>
                <c:pt idx="36">
                  <c:v>8.7999999999999989</c:v>
                </c:pt>
                <c:pt idx="37">
                  <c:v>9.2999999999999989</c:v>
                </c:pt>
                <c:pt idx="38">
                  <c:v>9.6</c:v>
                </c:pt>
                <c:pt idx="39">
                  <c:v>10.1</c:v>
                </c:pt>
                <c:pt idx="40">
                  <c:v>10.799999999999999</c:v>
                </c:pt>
                <c:pt idx="41">
                  <c:v>11.2</c:v>
                </c:pt>
                <c:pt idx="42">
                  <c:v>11.799999999999999</c:v>
                </c:pt>
                <c:pt idx="43">
                  <c:v>12.299999999999999</c:v>
                </c:pt>
                <c:pt idx="44">
                  <c:v>12.799999999999999</c:v>
                </c:pt>
                <c:pt idx="45">
                  <c:v>13.299999999999999</c:v>
                </c:pt>
                <c:pt idx="46">
                  <c:v>13.799999999999999</c:v>
                </c:pt>
                <c:pt idx="47">
                  <c:v>14.299999999999999</c:v>
                </c:pt>
                <c:pt idx="48">
                  <c:v>14.999999999999998</c:v>
                </c:pt>
                <c:pt idx="49">
                  <c:v>15.599999999999998</c:v>
                </c:pt>
                <c:pt idx="50">
                  <c:v>16.099999999999998</c:v>
                </c:pt>
                <c:pt idx="51">
                  <c:v>16.799999999999997</c:v>
                </c:pt>
                <c:pt idx="52">
                  <c:v>17.199999999999996</c:v>
                </c:pt>
                <c:pt idx="53">
                  <c:v>17.699999999999996</c:v>
                </c:pt>
                <c:pt idx="54">
                  <c:v>18.199999999999996</c:v>
                </c:pt>
                <c:pt idx="55">
                  <c:v>19.299999999999997</c:v>
                </c:pt>
                <c:pt idx="56">
                  <c:v>20.199999999999996</c:v>
                </c:pt>
                <c:pt idx="57">
                  <c:v>20.999999999999996</c:v>
                </c:pt>
                <c:pt idx="58">
                  <c:v>21.999999999999996</c:v>
                </c:pt>
                <c:pt idx="59">
                  <c:v>22.799999999999997</c:v>
                </c:pt>
                <c:pt idx="60">
                  <c:v>23.799999999999997</c:v>
                </c:pt>
                <c:pt idx="61">
                  <c:v>24.699999999999996</c:v>
                </c:pt>
                <c:pt idx="62">
                  <c:v>25.499999999999996</c:v>
                </c:pt>
                <c:pt idx="63">
                  <c:v>26.199999999999996</c:v>
                </c:pt>
                <c:pt idx="64">
                  <c:v>27.199999999999996</c:v>
                </c:pt>
                <c:pt idx="65">
                  <c:v>27.799999999999997</c:v>
                </c:pt>
                <c:pt idx="66">
                  <c:v>28.499999999999996</c:v>
                </c:pt>
                <c:pt idx="67">
                  <c:v>29.199999999999996</c:v>
                </c:pt>
                <c:pt idx="68">
                  <c:v>29.999999999999996</c:v>
                </c:pt>
                <c:pt idx="69">
                  <c:v>30.599999999999998</c:v>
                </c:pt>
                <c:pt idx="70">
                  <c:v>31.299999999999997</c:v>
                </c:pt>
                <c:pt idx="71">
                  <c:v>31.799999999999997</c:v>
                </c:pt>
                <c:pt idx="72">
                  <c:v>32.4</c:v>
                </c:pt>
                <c:pt idx="73">
                  <c:v>32.9</c:v>
                </c:pt>
                <c:pt idx="74">
                  <c:v>33.6</c:v>
                </c:pt>
                <c:pt idx="75">
                  <c:v>34.4</c:v>
                </c:pt>
                <c:pt idx="76">
                  <c:v>34.9</c:v>
                </c:pt>
                <c:pt idx="77">
                  <c:v>35.699999999999996</c:v>
                </c:pt>
                <c:pt idx="78">
                  <c:v>36.4</c:v>
                </c:pt>
                <c:pt idx="79">
                  <c:v>36.9</c:v>
                </c:pt>
                <c:pt idx="80">
                  <c:v>37.299999999999997</c:v>
                </c:pt>
                <c:pt idx="81">
                  <c:v>38.299999999999997</c:v>
                </c:pt>
                <c:pt idx="82">
                  <c:v>39</c:v>
                </c:pt>
                <c:pt idx="83">
                  <c:v>39.700000000000003</c:v>
                </c:pt>
                <c:pt idx="84">
                  <c:v>40.400000000000006</c:v>
                </c:pt>
                <c:pt idx="85">
                  <c:v>41.300000000000004</c:v>
                </c:pt>
                <c:pt idx="86">
                  <c:v>42.000000000000007</c:v>
                </c:pt>
                <c:pt idx="87">
                  <c:v>42.000000000000007</c:v>
                </c:pt>
                <c:pt idx="88">
                  <c:v>42.000000000000007</c:v>
                </c:pt>
                <c:pt idx="89">
                  <c:v>42.000000000000007</c:v>
                </c:pt>
                <c:pt idx="90">
                  <c:v>42.600000000000009</c:v>
                </c:pt>
                <c:pt idx="91">
                  <c:v>43.300000000000011</c:v>
                </c:pt>
                <c:pt idx="92">
                  <c:v>43.900000000000013</c:v>
                </c:pt>
                <c:pt idx="93">
                  <c:v>44.400000000000013</c:v>
                </c:pt>
                <c:pt idx="94">
                  <c:v>45.000000000000014</c:v>
                </c:pt>
                <c:pt idx="95">
                  <c:v>45.700000000000017</c:v>
                </c:pt>
                <c:pt idx="96">
                  <c:v>46.300000000000018</c:v>
                </c:pt>
                <c:pt idx="97">
                  <c:v>46.700000000000017</c:v>
                </c:pt>
                <c:pt idx="98">
                  <c:v>47.300000000000018</c:v>
                </c:pt>
                <c:pt idx="99">
                  <c:v>47.90000000000002</c:v>
                </c:pt>
                <c:pt idx="100">
                  <c:v>48.300000000000018</c:v>
                </c:pt>
                <c:pt idx="101">
                  <c:v>49.100000000000016</c:v>
                </c:pt>
                <c:pt idx="102">
                  <c:v>49.300000000000018</c:v>
                </c:pt>
                <c:pt idx="103">
                  <c:v>49.600000000000016</c:v>
                </c:pt>
                <c:pt idx="104">
                  <c:v>50.100000000000016</c:v>
                </c:pt>
                <c:pt idx="105">
                  <c:v>50.600000000000016</c:v>
                </c:pt>
                <c:pt idx="106">
                  <c:v>51.100000000000016</c:v>
                </c:pt>
                <c:pt idx="107">
                  <c:v>51.500000000000014</c:v>
                </c:pt>
                <c:pt idx="108">
                  <c:v>51.500000000000014</c:v>
                </c:pt>
                <c:pt idx="109">
                  <c:v>51.500000000000014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0D0-4935-A5CA-E597A9FB8565}"/>
            </c:ext>
          </c:extLst>
        </c:ser>
        <c:ser>
          <c:idx val="4"/>
          <c:order val="4"/>
          <c:tx>
            <c:strRef>
              <c:f>EVAPOTRANSPIRASI!$I$129</c:f>
              <c:strCache>
                <c:ptCount val="1"/>
                <c:pt idx="0">
                  <c:v>SRI 40% (mm)</c:v>
                </c:pt>
              </c:strCache>
            </c:strRef>
          </c:tx>
          <c:spPr>
            <a:ln w="31750" cap="rnd">
              <a:solidFill>
                <a:schemeClr val="accent6">
                  <a:lumMod val="50000"/>
                </a:schemeClr>
              </a:solidFill>
              <a:prstDash val="dash"/>
              <a:round/>
            </a:ln>
            <a:effectLst/>
          </c:spPr>
          <c:marker>
            <c:symbol val="triangle"/>
            <c:size val="8"/>
            <c:spPr>
              <a:solidFill>
                <a:srgbClr val="00B05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'Pemberian Air Irigasi'!$D$13:$D$121</c:f>
              <c:numCache>
                <c:formatCode>General</c:formatCode>
                <c:ptCount val="10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</c:numCache>
            </c:numRef>
          </c:xVal>
          <c:yVal>
            <c:numRef>
              <c:f>EVAPOTRANSPIRASI!$I$131:$I$240</c:f>
              <c:numCache>
                <c:formatCode>0.00</c:formatCode>
                <c:ptCount val="110"/>
                <c:pt idx="0" formatCode="General">
                  <c:v>0</c:v>
                </c:pt>
                <c:pt idx="1">
                  <c:v>0.2</c:v>
                </c:pt>
                <c:pt idx="2">
                  <c:v>0.30000000000000004</c:v>
                </c:pt>
                <c:pt idx="3">
                  <c:v>0.5</c:v>
                </c:pt>
                <c:pt idx="4">
                  <c:v>0.7</c:v>
                </c:pt>
                <c:pt idx="5">
                  <c:v>0.79999999999999993</c:v>
                </c:pt>
                <c:pt idx="6">
                  <c:v>1</c:v>
                </c:pt>
                <c:pt idx="7">
                  <c:v>1.2</c:v>
                </c:pt>
                <c:pt idx="8">
                  <c:v>1.3</c:v>
                </c:pt>
                <c:pt idx="9">
                  <c:v>1.3</c:v>
                </c:pt>
                <c:pt idx="10">
                  <c:v>1.5</c:v>
                </c:pt>
                <c:pt idx="11">
                  <c:v>1.5</c:v>
                </c:pt>
                <c:pt idx="12">
                  <c:v>1.7</c:v>
                </c:pt>
                <c:pt idx="13">
                  <c:v>1.9</c:v>
                </c:pt>
                <c:pt idx="14">
                  <c:v>2</c:v>
                </c:pt>
                <c:pt idx="15">
                  <c:v>2.2000000000000002</c:v>
                </c:pt>
                <c:pt idx="16">
                  <c:v>2.4000000000000004</c:v>
                </c:pt>
                <c:pt idx="17">
                  <c:v>2.6000000000000005</c:v>
                </c:pt>
                <c:pt idx="18">
                  <c:v>2.7000000000000006</c:v>
                </c:pt>
                <c:pt idx="19">
                  <c:v>2.9000000000000008</c:v>
                </c:pt>
                <c:pt idx="20">
                  <c:v>3.2000000000000006</c:v>
                </c:pt>
                <c:pt idx="21">
                  <c:v>3.3000000000000007</c:v>
                </c:pt>
                <c:pt idx="22">
                  <c:v>3.5</c:v>
                </c:pt>
                <c:pt idx="23">
                  <c:v>3.6999999999999993</c:v>
                </c:pt>
                <c:pt idx="24">
                  <c:v>3.8999999999999986</c:v>
                </c:pt>
                <c:pt idx="25">
                  <c:v>4.1999999999999984</c:v>
                </c:pt>
                <c:pt idx="26">
                  <c:v>4.4999999999999982</c:v>
                </c:pt>
                <c:pt idx="27">
                  <c:v>4.6999999999999984</c:v>
                </c:pt>
                <c:pt idx="28">
                  <c:v>4.8999999999999977</c:v>
                </c:pt>
                <c:pt idx="29">
                  <c:v>5.099999999999997</c:v>
                </c:pt>
                <c:pt idx="30">
                  <c:v>5.2999999999999963</c:v>
                </c:pt>
                <c:pt idx="31">
                  <c:v>5.4999999999999964</c:v>
                </c:pt>
                <c:pt idx="32">
                  <c:v>5.6999999999999966</c:v>
                </c:pt>
                <c:pt idx="33">
                  <c:v>5.9999999999999964</c:v>
                </c:pt>
                <c:pt idx="34">
                  <c:v>6.3999999999999968</c:v>
                </c:pt>
                <c:pt idx="35">
                  <c:v>6.8999999999999968</c:v>
                </c:pt>
                <c:pt idx="36">
                  <c:v>7.1999999999999966</c:v>
                </c:pt>
                <c:pt idx="37">
                  <c:v>7.599999999999997</c:v>
                </c:pt>
                <c:pt idx="38">
                  <c:v>7.8999999999999968</c:v>
                </c:pt>
                <c:pt idx="39">
                  <c:v>8.4999999999999964</c:v>
                </c:pt>
                <c:pt idx="40">
                  <c:v>8.8999999999999968</c:v>
                </c:pt>
                <c:pt idx="41">
                  <c:v>9.2999999999999972</c:v>
                </c:pt>
                <c:pt idx="42">
                  <c:v>9.7999999999999972</c:v>
                </c:pt>
                <c:pt idx="43">
                  <c:v>10.099999999999998</c:v>
                </c:pt>
                <c:pt idx="44">
                  <c:v>10.499999999999998</c:v>
                </c:pt>
                <c:pt idx="45">
                  <c:v>10.899999999999999</c:v>
                </c:pt>
                <c:pt idx="46">
                  <c:v>11.499999999999998</c:v>
                </c:pt>
                <c:pt idx="47">
                  <c:v>12.299999999999999</c:v>
                </c:pt>
                <c:pt idx="48">
                  <c:v>12.7</c:v>
                </c:pt>
                <c:pt idx="49">
                  <c:v>13.1</c:v>
                </c:pt>
                <c:pt idx="50">
                  <c:v>13.6</c:v>
                </c:pt>
                <c:pt idx="51">
                  <c:v>13.9</c:v>
                </c:pt>
                <c:pt idx="52">
                  <c:v>14.3</c:v>
                </c:pt>
                <c:pt idx="53">
                  <c:v>14.700000000000001</c:v>
                </c:pt>
                <c:pt idx="54">
                  <c:v>14.700000000000001</c:v>
                </c:pt>
                <c:pt idx="55">
                  <c:v>15.500000000000002</c:v>
                </c:pt>
                <c:pt idx="56">
                  <c:v>16.3</c:v>
                </c:pt>
                <c:pt idx="57">
                  <c:v>17.2</c:v>
                </c:pt>
                <c:pt idx="58">
                  <c:v>17.599999999999998</c:v>
                </c:pt>
                <c:pt idx="59">
                  <c:v>18.2</c:v>
                </c:pt>
                <c:pt idx="60">
                  <c:v>19.099999999999998</c:v>
                </c:pt>
                <c:pt idx="61">
                  <c:v>19.799999999999997</c:v>
                </c:pt>
                <c:pt idx="62">
                  <c:v>20.499999999999996</c:v>
                </c:pt>
                <c:pt idx="63">
                  <c:v>20.999999999999996</c:v>
                </c:pt>
                <c:pt idx="64">
                  <c:v>21.699999999999996</c:v>
                </c:pt>
                <c:pt idx="65">
                  <c:v>22.299999999999997</c:v>
                </c:pt>
                <c:pt idx="66">
                  <c:v>22.799999999999997</c:v>
                </c:pt>
                <c:pt idx="67">
                  <c:v>23.299999999999997</c:v>
                </c:pt>
                <c:pt idx="68">
                  <c:v>24.199999999999996</c:v>
                </c:pt>
                <c:pt idx="69">
                  <c:v>24.799999999999997</c:v>
                </c:pt>
                <c:pt idx="70">
                  <c:v>25.4</c:v>
                </c:pt>
                <c:pt idx="71">
                  <c:v>26</c:v>
                </c:pt>
                <c:pt idx="72">
                  <c:v>26.6</c:v>
                </c:pt>
                <c:pt idx="73">
                  <c:v>27.3</c:v>
                </c:pt>
                <c:pt idx="74">
                  <c:v>28</c:v>
                </c:pt>
                <c:pt idx="75">
                  <c:v>28.6</c:v>
                </c:pt>
                <c:pt idx="76">
                  <c:v>29.200000000000003</c:v>
                </c:pt>
                <c:pt idx="77">
                  <c:v>29.900000000000002</c:v>
                </c:pt>
                <c:pt idx="78">
                  <c:v>30.6</c:v>
                </c:pt>
                <c:pt idx="79">
                  <c:v>31.5</c:v>
                </c:pt>
                <c:pt idx="80">
                  <c:v>32.4</c:v>
                </c:pt>
                <c:pt idx="81">
                  <c:v>33</c:v>
                </c:pt>
                <c:pt idx="82">
                  <c:v>33.700000000000003</c:v>
                </c:pt>
                <c:pt idx="83">
                  <c:v>34.800000000000004</c:v>
                </c:pt>
                <c:pt idx="84">
                  <c:v>34.800000000000004</c:v>
                </c:pt>
                <c:pt idx="85">
                  <c:v>35.500000000000007</c:v>
                </c:pt>
                <c:pt idx="86">
                  <c:v>36.20000000000001</c:v>
                </c:pt>
                <c:pt idx="87">
                  <c:v>37.20000000000001</c:v>
                </c:pt>
                <c:pt idx="88">
                  <c:v>37.20000000000001</c:v>
                </c:pt>
                <c:pt idx="89">
                  <c:v>37.20000000000001</c:v>
                </c:pt>
                <c:pt idx="90">
                  <c:v>37.800000000000011</c:v>
                </c:pt>
                <c:pt idx="91">
                  <c:v>38.400000000000013</c:v>
                </c:pt>
                <c:pt idx="92">
                  <c:v>39.000000000000014</c:v>
                </c:pt>
                <c:pt idx="93">
                  <c:v>39.700000000000017</c:v>
                </c:pt>
                <c:pt idx="94">
                  <c:v>40.200000000000017</c:v>
                </c:pt>
                <c:pt idx="95">
                  <c:v>40.800000000000018</c:v>
                </c:pt>
                <c:pt idx="96">
                  <c:v>41.40000000000002</c:v>
                </c:pt>
                <c:pt idx="97">
                  <c:v>42.100000000000023</c:v>
                </c:pt>
                <c:pt idx="98">
                  <c:v>42.600000000000023</c:v>
                </c:pt>
                <c:pt idx="99">
                  <c:v>43.000000000000021</c:v>
                </c:pt>
                <c:pt idx="100">
                  <c:v>43.700000000000024</c:v>
                </c:pt>
                <c:pt idx="101">
                  <c:v>44.400000000000027</c:v>
                </c:pt>
                <c:pt idx="102">
                  <c:v>44.60000000000003</c:v>
                </c:pt>
                <c:pt idx="103">
                  <c:v>44.900000000000027</c:v>
                </c:pt>
                <c:pt idx="104">
                  <c:v>45.500000000000028</c:v>
                </c:pt>
                <c:pt idx="105">
                  <c:v>46.10000000000003</c:v>
                </c:pt>
                <c:pt idx="106">
                  <c:v>46.800000000000033</c:v>
                </c:pt>
                <c:pt idx="107">
                  <c:v>46.800000000000033</c:v>
                </c:pt>
                <c:pt idx="108">
                  <c:v>46.800000000000033</c:v>
                </c:pt>
                <c:pt idx="109">
                  <c:v>46.800000000000033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0D0-4935-A5CA-E597A9FB8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7463632"/>
        <c:axId val="547468224"/>
      </c:scatterChart>
      <c:valAx>
        <c:axId val="547463632"/>
        <c:scaling>
          <c:orientation val="minMax"/>
          <c:max val="11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HST</a:t>
                </a:r>
              </a:p>
            </c:rich>
          </c:tx>
          <c:layout>
            <c:manualLayout>
              <c:xMode val="edge"/>
              <c:yMode val="edge"/>
              <c:x val="0.50037379665476001"/>
              <c:y val="0.960078715248364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7468224"/>
        <c:crosses val="autoZero"/>
        <c:crossBetween val="midCat"/>
        <c:majorUnit val="10"/>
      </c:valAx>
      <c:valAx>
        <c:axId val="547468224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 sz="1200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Evapotranspirasi </a:t>
                </a:r>
                <a:r>
                  <a:rPr lang="en-ID" sz="1200" b="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Kumulatif (mm)</a:t>
                </a:r>
                <a:endParaRPr lang="en-ID" sz="1200" b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2.9358729786608502E-3"/>
              <c:y val="0.375656212284115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7463632"/>
        <c:crosses val="autoZero"/>
        <c:crossBetween val="midCat"/>
        <c:majorUnit val="10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5.4477660194920056E-2"/>
          <c:y val="4.1717150567105746E-2"/>
          <c:w val="0.51301623441880262"/>
          <c:h val="2.8619372172411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5847787423065417E-2"/>
          <c:y val="2.5943012331944775E-2"/>
          <c:w val="0.93635070319115887"/>
          <c:h val="0.90328960818000348"/>
        </c:manualLayout>
      </c:layout>
      <c:scatterChart>
        <c:scatterStyle val="smoothMarker"/>
        <c:varyColors val="0"/>
        <c:ser>
          <c:idx val="10"/>
          <c:order val="0"/>
          <c:tx>
            <c:strRef>
              <c:f>EVAPOTRANSPIRASI!$W$11</c:f>
              <c:strCache>
                <c:ptCount val="1"/>
                <c:pt idx="0">
                  <c:v>Kon Con</c:v>
                </c:pt>
              </c:strCache>
            </c:strRef>
          </c:tx>
          <c:spPr>
            <a:ln w="3175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EVAPOTRANSPIRASI!$V$13:$V$122</c:f>
              <c:numCache>
                <c:formatCode>General</c:formatCode>
                <c:ptCount val="1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</c:numCache>
            </c:numRef>
          </c:xVal>
          <c:yVal>
            <c:numRef>
              <c:f>EVAPOTRANSPIRASI!$W$13:$W$122</c:f>
              <c:numCache>
                <c:formatCode>General</c:formatCode>
                <c:ptCount val="110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2.5</c:v>
                </c:pt>
                <c:pt idx="8">
                  <c:v>3.5</c:v>
                </c:pt>
                <c:pt idx="9">
                  <c:v>3.5</c:v>
                </c:pt>
                <c:pt idx="10">
                  <c:v>4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1.9999999999999929</c:v>
                </c:pt>
                <c:pt idx="23">
                  <c:v>1.9999999999999929</c:v>
                </c:pt>
                <c:pt idx="24">
                  <c:v>1.9999999999999929</c:v>
                </c:pt>
                <c:pt idx="25">
                  <c:v>1</c:v>
                </c:pt>
                <c:pt idx="26">
                  <c:v>2</c:v>
                </c:pt>
                <c:pt idx="27">
                  <c:v>2</c:v>
                </c:pt>
                <c:pt idx="28">
                  <c:v>1.9999999999999929</c:v>
                </c:pt>
                <c:pt idx="29">
                  <c:v>1.9999999999999929</c:v>
                </c:pt>
                <c:pt idx="30">
                  <c:v>1.9999999999999929</c:v>
                </c:pt>
                <c:pt idx="31">
                  <c:v>2</c:v>
                </c:pt>
                <c:pt idx="32">
                  <c:v>2</c:v>
                </c:pt>
                <c:pt idx="33">
                  <c:v>3</c:v>
                </c:pt>
                <c:pt idx="34">
                  <c:v>3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3</c:v>
                </c:pt>
                <c:pt idx="39">
                  <c:v>4</c:v>
                </c:pt>
                <c:pt idx="40">
                  <c:v>3</c:v>
                </c:pt>
                <c:pt idx="41">
                  <c:v>6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7</c:v>
                </c:pt>
                <c:pt idx="47">
                  <c:v>7</c:v>
                </c:pt>
                <c:pt idx="48">
                  <c:v>7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8</c:v>
                </c:pt>
                <c:pt idx="56">
                  <c:v>10</c:v>
                </c:pt>
                <c:pt idx="57">
                  <c:v>9</c:v>
                </c:pt>
                <c:pt idx="58">
                  <c:v>5</c:v>
                </c:pt>
                <c:pt idx="59">
                  <c:v>8</c:v>
                </c:pt>
                <c:pt idx="60">
                  <c:v>10</c:v>
                </c:pt>
                <c:pt idx="61">
                  <c:v>10</c:v>
                </c:pt>
                <c:pt idx="62">
                  <c:v>8</c:v>
                </c:pt>
                <c:pt idx="63">
                  <c:v>8</c:v>
                </c:pt>
                <c:pt idx="64">
                  <c:v>8</c:v>
                </c:pt>
                <c:pt idx="65">
                  <c:v>7</c:v>
                </c:pt>
                <c:pt idx="66">
                  <c:v>4</c:v>
                </c:pt>
                <c:pt idx="67">
                  <c:v>6</c:v>
                </c:pt>
                <c:pt idx="68">
                  <c:v>9</c:v>
                </c:pt>
                <c:pt idx="69">
                  <c:v>7</c:v>
                </c:pt>
                <c:pt idx="70">
                  <c:v>9</c:v>
                </c:pt>
                <c:pt idx="71">
                  <c:v>9</c:v>
                </c:pt>
                <c:pt idx="72">
                  <c:v>9</c:v>
                </c:pt>
                <c:pt idx="73">
                  <c:v>5</c:v>
                </c:pt>
                <c:pt idx="74">
                  <c:v>7</c:v>
                </c:pt>
                <c:pt idx="75">
                  <c:v>8</c:v>
                </c:pt>
                <c:pt idx="76">
                  <c:v>7</c:v>
                </c:pt>
                <c:pt idx="77">
                  <c:v>7</c:v>
                </c:pt>
                <c:pt idx="78">
                  <c:v>8</c:v>
                </c:pt>
                <c:pt idx="79">
                  <c:v>10</c:v>
                </c:pt>
                <c:pt idx="80">
                  <c:v>9</c:v>
                </c:pt>
                <c:pt idx="81">
                  <c:v>9</c:v>
                </c:pt>
                <c:pt idx="82">
                  <c:v>7</c:v>
                </c:pt>
                <c:pt idx="83">
                  <c:v>8</c:v>
                </c:pt>
                <c:pt idx="84">
                  <c:v>7</c:v>
                </c:pt>
                <c:pt idx="85">
                  <c:v>8</c:v>
                </c:pt>
                <c:pt idx="86">
                  <c:v>8</c:v>
                </c:pt>
                <c:pt idx="87">
                  <c:v>10</c:v>
                </c:pt>
                <c:pt idx="88">
                  <c:v>0</c:v>
                </c:pt>
                <c:pt idx="89">
                  <c:v>0</c:v>
                </c:pt>
                <c:pt idx="90">
                  <c:v>8</c:v>
                </c:pt>
                <c:pt idx="91">
                  <c:v>7</c:v>
                </c:pt>
                <c:pt idx="92">
                  <c:v>8</c:v>
                </c:pt>
                <c:pt idx="93">
                  <c:v>8</c:v>
                </c:pt>
                <c:pt idx="94">
                  <c:v>7</c:v>
                </c:pt>
                <c:pt idx="95">
                  <c:v>9</c:v>
                </c:pt>
                <c:pt idx="96">
                  <c:v>6</c:v>
                </c:pt>
                <c:pt idx="97">
                  <c:v>8</c:v>
                </c:pt>
                <c:pt idx="98">
                  <c:v>6</c:v>
                </c:pt>
                <c:pt idx="99">
                  <c:v>6</c:v>
                </c:pt>
                <c:pt idx="100">
                  <c:v>8</c:v>
                </c:pt>
                <c:pt idx="101">
                  <c:v>4</c:v>
                </c:pt>
                <c:pt idx="102">
                  <c:v>3</c:v>
                </c:pt>
                <c:pt idx="103">
                  <c:v>3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D4B-4EEB-87BC-45AB094DF4F4}"/>
            </c:ext>
          </c:extLst>
        </c:ser>
        <c:ser>
          <c:idx val="11"/>
          <c:order val="1"/>
          <c:tx>
            <c:strRef>
              <c:f>EVAPOTRANSPIRASI!$X$11</c:f>
              <c:strCache>
                <c:ptCount val="1"/>
                <c:pt idx="0">
                  <c:v>Kon 20% </c:v>
                </c:pt>
              </c:strCache>
            </c:strRef>
          </c:tx>
          <c:spPr>
            <a:ln w="31750">
              <a:solidFill>
                <a:srgbClr val="70AD47">
                  <a:lumMod val="50000"/>
                </a:srgbClr>
              </a:solidFill>
            </a:ln>
          </c:spPr>
          <c:marker>
            <c:symbol val="none"/>
          </c:marker>
          <c:xVal>
            <c:numRef>
              <c:f>EVAPOTRANSPIRASI!$V$13:$V$122</c:f>
              <c:numCache>
                <c:formatCode>General</c:formatCode>
                <c:ptCount val="1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</c:numCache>
            </c:numRef>
          </c:xVal>
          <c:yVal>
            <c:numRef>
              <c:f>EVAPOTRANSPIRASI!$X$13:$X$122</c:f>
              <c:numCache>
                <c:formatCode>General</c:formatCode>
                <c:ptCount val="1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1.9999999999999929</c:v>
                </c:pt>
                <c:pt idx="23">
                  <c:v>1.9999999999999929</c:v>
                </c:pt>
                <c:pt idx="24">
                  <c:v>1.9999999999999929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1.9999999999999929</c:v>
                </c:pt>
                <c:pt idx="29">
                  <c:v>1.9999999999999929</c:v>
                </c:pt>
                <c:pt idx="30">
                  <c:v>1.9999999999999929</c:v>
                </c:pt>
                <c:pt idx="31">
                  <c:v>2</c:v>
                </c:pt>
                <c:pt idx="32">
                  <c:v>2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4</c:v>
                </c:pt>
                <c:pt idx="37">
                  <c:v>4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6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5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5</c:v>
                </c:pt>
                <c:pt idx="54">
                  <c:v>4</c:v>
                </c:pt>
                <c:pt idx="55">
                  <c:v>9</c:v>
                </c:pt>
                <c:pt idx="56">
                  <c:v>8</c:v>
                </c:pt>
                <c:pt idx="57">
                  <c:v>7</c:v>
                </c:pt>
                <c:pt idx="58">
                  <c:v>4</c:v>
                </c:pt>
                <c:pt idx="59">
                  <c:v>7</c:v>
                </c:pt>
                <c:pt idx="60">
                  <c:v>9</c:v>
                </c:pt>
                <c:pt idx="61">
                  <c:v>8</c:v>
                </c:pt>
                <c:pt idx="62">
                  <c:v>7</c:v>
                </c:pt>
                <c:pt idx="63">
                  <c:v>7</c:v>
                </c:pt>
                <c:pt idx="64">
                  <c:v>6</c:v>
                </c:pt>
                <c:pt idx="65">
                  <c:v>6</c:v>
                </c:pt>
                <c:pt idx="66">
                  <c:v>4</c:v>
                </c:pt>
                <c:pt idx="67">
                  <c:v>6</c:v>
                </c:pt>
                <c:pt idx="68">
                  <c:v>8</c:v>
                </c:pt>
                <c:pt idx="69">
                  <c:v>7</c:v>
                </c:pt>
                <c:pt idx="70">
                  <c:v>8</c:v>
                </c:pt>
                <c:pt idx="71">
                  <c:v>8</c:v>
                </c:pt>
                <c:pt idx="72">
                  <c:v>7</c:v>
                </c:pt>
                <c:pt idx="73">
                  <c:v>4</c:v>
                </c:pt>
                <c:pt idx="74">
                  <c:v>7</c:v>
                </c:pt>
                <c:pt idx="75">
                  <c:v>7</c:v>
                </c:pt>
                <c:pt idx="76">
                  <c:v>8</c:v>
                </c:pt>
                <c:pt idx="77">
                  <c:v>7</c:v>
                </c:pt>
                <c:pt idx="78">
                  <c:v>7</c:v>
                </c:pt>
                <c:pt idx="79">
                  <c:v>8</c:v>
                </c:pt>
                <c:pt idx="80">
                  <c:v>9</c:v>
                </c:pt>
                <c:pt idx="81">
                  <c:v>10</c:v>
                </c:pt>
                <c:pt idx="82">
                  <c:v>6</c:v>
                </c:pt>
                <c:pt idx="83">
                  <c:v>7</c:v>
                </c:pt>
                <c:pt idx="84">
                  <c:v>7</c:v>
                </c:pt>
                <c:pt idx="85">
                  <c:v>7</c:v>
                </c:pt>
                <c:pt idx="86">
                  <c:v>9</c:v>
                </c:pt>
                <c:pt idx="87">
                  <c:v>9</c:v>
                </c:pt>
                <c:pt idx="88">
                  <c:v>0</c:v>
                </c:pt>
                <c:pt idx="89">
                  <c:v>0</c:v>
                </c:pt>
                <c:pt idx="90">
                  <c:v>8</c:v>
                </c:pt>
                <c:pt idx="91">
                  <c:v>8</c:v>
                </c:pt>
                <c:pt idx="92">
                  <c:v>7</c:v>
                </c:pt>
                <c:pt idx="93">
                  <c:v>8</c:v>
                </c:pt>
                <c:pt idx="94">
                  <c:v>6</c:v>
                </c:pt>
                <c:pt idx="95">
                  <c:v>9</c:v>
                </c:pt>
                <c:pt idx="96">
                  <c:v>7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7</c:v>
                </c:pt>
                <c:pt idx="101">
                  <c:v>6</c:v>
                </c:pt>
                <c:pt idx="102">
                  <c:v>3</c:v>
                </c:pt>
                <c:pt idx="103">
                  <c:v>3</c:v>
                </c:pt>
                <c:pt idx="104">
                  <c:v>6</c:v>
                </c:pt>
                <c:pt idx="105">
                  <c:v>5</c:v>
                </c:pt>
                <c:pt idx="106">
                  <c:v>5</c:v>
                </c:pt>
                <c:pt idx="107">
                  <c:v>10</c:v>
                </c:pt>
                <c:pt idx="108">
                  <c:v>5</c:v>
                </c:pt>
                <c:pt idx="109">
                  <c:v>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D4B-4EEB-87BC-45AB094DF4F4}"/>
            </c:ext>
          </c:extLst>
        </c:ser>
        <c:ser>
          <c:idx val="12"/>
          <c:order val="2"/>
          <c:tx>
            <c:strRef>
              <c:f>EVAPOTRANSPIRASI!$Y$11</c:f>
              <c:strCache>
                <c:ptCount val="1"/>
                <c:pt idx="0">
                  <c:v>Kon 40%</c:v>
                </c:pt>
              </c:strCache>
            </c:strRef>
          </c:tx>
          <c:spPr>
            <a:ln w="31750"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EVAPOTRANSPIRASI!$V$13:$V$122</c:f>
              <c:numCache>
                <c:formatCode>General</c:formatCode>
                <c:ptCount val="1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</c:numCache>
            </c:numRef>
          </c:xVal>
          <c:yVal>
            <c:numRef>
              <c:f>EVAPOTRANSPIRASI!$Y$13:$Y$122</c:f>
              <c:numCache>
                <c:formatCode>General</c:formatCode>
                <c:ptCount val="110"/>
                <c:pt idx="0">
                  <c:v>0</c:v>
                </c:pt>
                <c:pt idx="1">
                  <c:v>1.0000000000000142</c:v>
                </c:pt>
                <c:pt idx="2">
                  <c:v>0.99999999999999645</c:v>
                </c:pt>
                <c:pt idx="3">
                  <c:v>1.9999999999999929</c:v>
                </c:pt>
                <c:pt idx="4">
                  <c:v>2</c:v>
                </c:pt>
                <c:pt idx="5">
                  <c:v>1.0000000000000142</c:v>
                </c:pt>
                <c:pt idx="6">
                  <c:v>1.0000000000000142</c:v>
                </c:pt>
                <c:pt idx="7">
                  <c:v>1.0000000000000142</c:v>
                </c:pt>
                <c:pt idx="8">
                  <c:v>1.9999999999999929</c:v>
                </c:pt>
                <c:pt idx="9">
                  <c:v>1.9999999999999929</c:v>
                </c:pt>
                <c:pt idx="10">
                  <c:v>1.9999999999999929</c:v>
                </c:pt>
                <c:pt idx="11">
                  <c:v>0</c:v>
                </c:pt>
                <c:pt idx="12">
                  <c:v>0</c:v>
                </c:pt>
                <c:pt idx="13">
                  <c:v>3.0000000000000071</c:v>
                </c:pt>
                <c:pt idx="14">
                  <c:v>0.99999999999999645</c:v>
                </c:pt>
                <c:pt idx="15">
                  <c:v>1.9999999999999929</c:v>
                </c:pt>
                <c:pt idx="16">
                  <c:v>1.9999999999999929</c:v>
                </c:pt>
                <c:pt idx="17">
                  <c:v>2.5</c:v>
                </c:pt>
                <c:pt idx="18">
                  <c:v>0.99999999999999645</c:v>
                </c:pt>
                <c:pt idx="19">
                  <c:v>0.99999999999999645</c:v>
                </c:pt>
                <c:pt idx="20">
                  <c:v>0.99999999999999645</c:v>
                </c:pt>
                <c:pt idx="21">
                  <c:v>0.99999999999999645</c:v>
                </c:pt>
                <c:pt idx="22">
                  <c:v>1.9999999999999929</c:v>
                </c:pt>
                <c:pt idx="23">
                  <c:v>1.9999999999999929</c:v>
                </c:pt>
                <c:pt idx="24">
                  <c:v>1.9999999999999929</c:v>
                </c:pt>
                <c:pt idx="25">
                  <c:v>1.9999999999999929</c:v>
                </c:pt>
                <c:pt idx="26">
                  <c:v>0.99999999999999645</c:v>
                </c:pt>
                <c:pt idx="27">
                  <c:v>0.99999999999999645</c:v>
                </c:pt>
                <c:pt idx="28">
                  <c:v>1.9999999999999929</c:v>
                </c:pt>
                <c:pt idx="29">
                  <c:v>1.9999999999999929</c:v>
                </c:pt>
                <c:pt idx="30">
                  <c:v>1.9999999999999929</c:v>
                </c:pt>
                <c:pt idx="31">
                  <c:v>1.4999999999999858</c:v>
                </c:pt>
                <c:pt idx="32">
                  <c:v>3.4999999999999964</c:v>
                </c:pt>
                <c:pt idx="33">
                  <c:v>3.0000000000000071</c:v>
                </c:pt>
                <c:pt idx="34">
                  <c:v>3.0000000000000071</c:v>
                </c:pt>
                <c:pt idx="35">
                  <c:v>1.9999999999999929</c:v>
                </c:pt>
                <c:pt idx="36">
                  <c:v>3.9999999999999858</c:v>
                </c:pt>
                <c:pt idx="37">
                  <c:v>3.0000000000000071</c:v>
                </c:pt>
                <c:pt idx="38">
                  <c:v>5</c:v>
                </c:pt>
                <c:pt idx="39">
                  <c:v>4.0000000000000036</c:v>
                </c:pt>
                <c:pt idx="40">
                  <c:v>3.0000000000000071</c:v>
                </c:pt>
                <c:pt idx="41">
                  <c:v>5</c:v>
                </c:pt>
                <c:pt idx="42">
                  <c:v>4</c:v>
                </c:pt>
                <c:pt idx="43">
                  <c:v>4.0000000000000036</c:v>
                </c:pt>
                <c:pt idx="44">
                  <c:v>4.0000000000000036</c:v>
                </c:pt>
                <c:pt idx="45">
                  <c:v>4.0000000000000036</c:v>
                </c:pt>
                <c:pt idx="46">
                  <c:v>4.0000000000000036</c:v>
                </c:pt>
                <c:pt idx="47">
                  <c:v>4.0000000000000036</c:v>
                </c:pt>
                <c:pt idx="48">
                  <c:v>5</c:v>
                </c:pt>
                <c:pt idx="49">
                  <c:v>4.0000000000000036</c:v>
                </c:pt>
                <c:pt idx="50">
                  <c:v>4.0000000000000036</c:v>
                </c:pt>
                <c:pt idx="51">
                  <c:v>4.0000000000000036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8.0000000000000071</c:v>
                </c:pt>
                <c:pt idx="56">
                  <c:v>6.9999999999999929</c:v>
                </c:pt>
                <c:pt idx="57">
                  <c:v>6.9999999999999929</c:v>
                </c:pt>
                <c:pt idx="58">
                  <c:v>3.9999999999999858</c:v>
                </c:pt>
                <c:pt idx="59">
                  <c:v>5.9999999999999964</c:v>
                </c:pt>
                <c:pt idx="60">
                  <c:v>8.9999999999999858</c:v>
                </c:pt>
                <c:pt idx="61">
                  <c:v>6.0000000000000142</c:v>
                </c:pt>
                <c:pt idx="62">
                  <c:v>6.9999999999999929</c:v>
                </c:pt>
                <c:pt idx="63">
                  <c:v>5</c:v>
                </c:pt>
                <c:pt idx="64">
                  <c:v>6.9999999999999929</c:v>
                </c:pt>
                <c:pt idx="65">
                  <c:v>5</c:v>
                </c:pt>
                <c:pt idx="66">
                  <c:v>3.9999999999999858</c:v>
                </c:pt>
                <c:pt idx="67">
                  <c:v>5</c:v>
                </c:pt>
                <c:pt idx="68">
                  <c:v>8.0000000000000071</c:v>
                </c:pt>
                <c:pt idx="69">
                  <c:v>5</c:v>
                </c:pt>
                <c:pt idx="70">
                  <c:v>8.0000000000000071</c:v>
                </c:pt>
                <c:pt idx="71">
                  <c:v>6.0000000000000142</c:v>
                </c:pt>
                <c:pt idx="72">
                  <c:v>6.0000000000000142</c:v>
                </c:pt>
                <c:pt idx="73">
                  <c:v>3.9999999999999858</c:v>
                </c:pt>
                <c:pt idx="74">
                  <c:v>6.0000000000000142</c:v>
                </c:pt>
                <c:pt idx="75">
                  <c:v>6.0000000000000142</c:v>
                </c:pt>
                <c:pt idx="76">
                  <c:v>6.9999999999999929</c:v>
                </c:pt>
                <c:pt idx="77">
                  <c:v>6.9999999999999929</c:v>
                </c:pt>
                <c:pt idx="78">
                  <c:v>6.9999999999999929</c:v>
                </c:pt>
                <c:pt idx="79">
                  <c:v>8.9999999999999858</c:v>
                </c:pt>
                <c:pt idx="80">
                  <c:v>9</c:v>
                </c:pt>
                <c:pt idx="81">
                  <c:v>8.0000000000000071</c:v>
                </c:pt>
                <c:pt idx="82">
                  <c:v>8.0000000000000071</c:v>
                </c:pt>
                <c:pt idx="83">
                  <c:v>5</c:v>
                </c:pt>
                <c:pt idx="84">
                  <c:v>6.9999999999999929</c:v>
                </c:pt>
                <c:pt idx="85">
                  <c:v>6.9999999999999929</c:v>
                </c:pt>
                <c:pt idx="86">
                  <c:v>8.0000000000000071</c:v>
                </c:pt>
                <c:pt idx="87">
                  <c:v>8.9999999999999858</c:v>
                </c:pt>
                <c:pt idx="88">
                  <c:v>0</c:v>
                </c:pt>
                <c:pt idx="89">
                  <c:v>0</c:v>
                </c:pt>
                <c:pt idx="90">
                  <c:v>8.0000000000000071</c:v>
                </c:pt>
                <c:pt idx="91">
                  <c:v>8.0000000000000071</c:v>
                </c:pt>
                <c:pt idx="92">
                  <c:v>8.0000000000000071</c:v>
                </c:pt>
                <c:pt idx="93">
                  <c:v>6.9999999999999929</c:v>
                </c:pt>
                <c:pt idx="94">
                  <c:v>6.0000000000000142</c:v>
                </c:pt>
                <c:pt idx="95">
                  <c:v>8.9999999999999858</c:v>
                </c:pt>
                <c:pt idx="96">
                  <c:v>5</c:v>
                </c:pt>
                <c:pt idx="97">
                  <c:v>8.0000000000000071</c:v>
                </c:pt>
                <c:pt idx="98">
                  <c:v>6.9999999999999929</c:v>
                </c:pt>
                <c:pt idx="99">
                  <c:v>6.9999999999999929</c:v>
                </c:pt>
                <c:pt idx="100">
                  <c:v>6.9999999999999929</c:v>
                </c:pt>
                <c:pt idx="101">
                  <c:v>3.9999999999999858</c:v>
                </c:pt>
                <c:pt idx="102">
                  <c:v>1.9999999999999929</c:v>
                </c:pt>
                <c:pt idx="103">
                  <c:v>3.0000000000000071</c:v>
                </c:pt>
                <c:pt idx="104">
                  <c:v>8.0000000000000071</c:v>
                </c:pt>
                <c:pt idx="105">
                  <c:v>8.9999999999999858</c:v>
                </c:pt>
                <c:pt idx="106">
                  <c:v>6.0000000000000142</c:v>
                </c:pt>
                <c:pt idx="107">
                  <c:v>3.9999999999999858</c:v>
                </c:pt>
                <c:pt idx="108">
                  <c:v>3.0000000000000071</c:v>
                </c:pt>
                <c:pt idx="10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D4B-4EEB-87BC-45AB094DF4F4}"/>
            </c:ext>
          </c:extLst>
        </c:ser>
        <c:ser>
          <c:idx val="13"/>
          <c:order val="3"/>
          <c:tx>
            <c:strRef>
              <c:f>EVAPOTRANSPIRASI!$Z$11</c:f>
              <c:strCache>
                <c:ptCount val="1"/>
                <c:pt idx="0">
                  <c:v>SRI 20% </c:v>
                </c:pt>
              </c:strCache>
            </c:strRef>
          </c:tx>
          <c:spPr>
            <a:ln w="31750">
              <a:solidFill>
                <a:srgbClr val="002060"/>
              </a:solidFill>
              <a:prstDash val="dash"/>
            </a:ln>
          </c:spPr>
          <c:marker>
            <c:symbol val="none"/>
          </c:marker>
          <c:xVal>
            <c:numRef>
              <c:f>EVAPOTRANSPIRASI!$V$13:$V$122</c:f>
              <c:numCache>
                <c:formatCode>General</c:formatCode>
                <c:ptCount val="1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</c:numCache>
            </c:numRef>
          </c:xVal>
          <c:yVal>
            <c:numRef>
              <c:f>EVAPOTRANSPIRASI!$Z$13:$Z$122</c:f>
              <c:numCache>
                <c:formatCode>General</c:formatCode>
                <c:ptCount val="110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1.5</c:v>
                </c:pt>
                <c:pt idx="6">
                  <c:v>2.5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1.9999999999999929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1.9999999999999929</c:v>
                </c:pt>
                <c:pt idx="29">
                  <c:v>1.9999999999999929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4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5</c:v>
                </c:pt>
                <c:pt idx="38">
                  <c:v>3</c:v>
                </c:pt>
                <c:pt idx="39">
                  <c:v>5</c:v>
                </c:pt>
                <c:pt idx="40">
                  <c:v>7</c:v>
                </c:pt>
                <c:pt idx="41">
                  <c:v>4</c:v>
                </c:pt>
                <c:pt idx="42">
                  <c:v>6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7</c:v>
                </c:pt>
                <c:pt idx="49">
                  <c:v>6</c:v>
                </c:pt>
                <c:pt idx="50">
                  <c:v>5</c:v>
                </c:pt>
                <c:pt idx="51">
                  <c:v>7</c:v>
                </c:pt>
                <c:pt idx="52">
                  <c:v>4</c:v>
                </c:pt>
                <c:pt idx="53">
                  <c:v>5</c:v>
                </c:pt>
                <c:pt idx="54">
                  <c:v>5</c:v>
                </c:pt>
                <c:pt idx="55">
                  <c:v>11</c:v>
                </c:pt>
                <c:pt idx="56">
                  <c:v>9</c:v>
                </c:pt>
                <c:pt idx="57">
                  <c:v>8</c:v>
                </c:pt>
                <c:pt idx="58">
                  <c:v>10</c:v>
                </c:pt>
                <c:pt idx="59">
                  <c:v>8</c:v>
                </c:pt>
                <c:pt idx="60">
                  <c:v>10</c:v>
                </c:pt>
                <c:pt idx="61">
                  <c:v>9</c:v>
                </c:pt>
                <c:pt idx="62">
                  <c:v>8</c:v>
                </c:pt>
                <c:pt idx="63">
                  <c:v>7</c:v>
                </c:pt>
                <c:pt idx="64">
                  <c:v>10</c:v>
                </c:pt>
                <c:pt idx="65">
                  <c:v>6</c:v>
                </c:pt>
                <c:pt idx="66">
                  <c:v>7</c:v>
                </c:pt>
                <c:pt idx="67">
                  <c:v>7</c:v>
                </c:pt>
                <c:pt idx="68">
                  <c:v>8</c:v>
                </c:pt>
                <c:pt idx="69">
                  <c:v>6</c:v>
                </c:pt>
                <c:pt idx="70">
                  <c:v>7</c:v>
                </c:pt>
                <c:pt idx="71">
                  <c:v>5</c:v>
                </c:pt>
                <c:pt idx="72">
                  <c:v>6</c:v>
                </c:pt>
                <c:pt idx="73">
                  <c:v>5</c:v>
                </c:pt>
                <c:pt idx="74">
                  <c:v>7</c:v>
                </c:pt>
                <c:pt idx="75">
                  <c:v>8</c:v>
                </c:pt>
                <c:pt idx="76">
                  <c:v>5</c:v>
                </c:pt>
                <c:pt idx="77">
                  <c:v>8</c:v>
                </c:pt>
                <c:pt idx="78">
                  <c:v>7</c:v>
                </c:pt>
                <c:pt idx="79">
                  <c:v>5</c:v>
                </c:pt>
                <c:pt idx="80">
                  <c:v>4</c:v>
                </c:pt>
                <c:pt idx="81">
                  <c:v>10</c:v>
                </c:pt>
                <c:pt idx="82">
                  <c:v>7</c:v>
                </c:pt>
                <c:pt idx="83">
                  <c:v>7</c:v>
                </c:pt>
                <c:pt idx="84">
                  <c:v>7</c:v>
                </c:pt>
                <c:pt idx="85">
                  <c:v>9</c:v>
                </c:pt>
                <c:pt idx="86">
                  <c:v>7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6</c:v>
                </c:pt>
                <c:pt idx="91">
                  <c:v>7</c:v>
                </c:pt>
                <c:pt idx="92">
                  <c:v>6</c:v>
                </c:pt>
                <c:pt idx="93">
                  <c:v>5</c:v>
                </c:pt>
                <c:pt idx="94">
                  <c:v>6</c:v>
                </c:pt>
                <c:pt idx="95">
                  <c:v>7</c:v>
                </c:pt>
                <c:pt idx="96">
                  <c:v>6</c:v>
                </c:pt>
                <c:pt idx="97">
                  <c:v>4</c:v>
                </c:pt>
                <c:pt idx="98">
                  <c:v>6</c:v>
                </c:pt>
                <c:pt idx="99">
                  <c:v>6</c:v>
                </c:pt>
                <c:pt idx="100">
                  <c:v>4</c:v>
                </c:pt>
                <c:pt idx="101">
                  <c:v>8</c:v>
                </c:pt>
                <c:pt idx="102">
                  <c:v>2</c:v>
                </c:pt>
                <c:pt idx="103">
                  <c:v>3</c:v>
                </c:pt>
                <c:pt idx="104">
                  <c:v>5</c:v>
                </c:pt>
                <c:pt idx="105">
                  <c:v>5</c:v>
                </c:pt>
                <c:pt idx="106">
                  <c:v>5</c:v>
                </c:pt>
                <c:pt idx="107">
                  <c:v>4</c:v>
                </c:pt>
                <c:pt idx="108">
                  <c:v>0</c:v>
                </c:pt>
                <c:pt idx="10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D4B-4EEB-87BC-45AB094DF4F4}"/>
            </c:ext>
          </c:extLst>
        </c:ser>
        <c:ser>
          <c:idx val="14"/>
          <c:order val="4"/>
          <c:tx>
            <c:strRef>
              <c:f>EVAPOTRANSPIRASI!$AA$11</c:f>
              <c:strCache>
                <c:ptCount val="1"/>
                <c:pt idx="0">
                  <c:v>SRI 40% </c:v>
                </c:pt>
              </c:strCache>
            </c:strRef>
          </c:tx>
          <c:spPr>
            <a:ln w="31750">
              <a:solidFill>
                <a:srgbClr val="ED7D31">
                  <a:lumMod val="75000"/>
                </a:srgbClr>
              </a:solidFill>
              <a:prstDash val="dash"/>
            </a:ln>
          </c:spPr>
          <c:marker>
            <c:symbol val="none"/>
          </c:marker>
          <c:xVal>
            <c:numRef>
              <c:f>EVAPOTRANSPIRASI!$V$13:$V$122</c:f>
              <c:numCache>
                <c:formatCode>General</c:formatCode>
                <c:ptCount val="1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</c:numCache>
            </c:numRef>
          </c:xVal>
          <c:yVal>
            <c:numRef>
              <c:f>EVAPOTRANSPIRASI!$AA$13:$AA$122</c:f>
              <c:numCache>
                <c:formatCode>General</c:formatCode>
                <c:ptCount val="110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1.9999999999999929</c:v>
                </c:pt>
                <c:pt idx="23">
                  <c:v>1.9999999999999929</c:v>
                </c:pt>
                <c:pt idx="24">
                  <c:v>1.9999999999999929</c:v>
                </c:pt>
                <c:pt idx="25">
                  <c:v>3</c:v>
                </c:pt>
                <c:pt idx="26">
                  <c:v>3</c:v>
                </c:pt>
                <c:pt idx="27">
                  <c:v>2</c:v>
                </c:pt>
                <c:pt idx="28">
                  <c:v>1.9999999999999929</c:v>
                </c:pt>
                <c:pt idx="29">
                  <c:v>1.9999999999999929</c:v>
                </c:pt>
                <c:pt idx="30">
                  <c:v>1.9999999999999929</c:v>
                </c:pt>
                <c:pt idx="31">
                  <c:v>2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3</c:v>
                </c:pt>
                <c:pt idx="37">
                  <c:v>4</c:v>
                </c:pt>
                <c:pt idx="38">
                  <c:v>3</c:v>
                </c:pt>
                <c:pt idx="39">
                  <c:v>6</c:v>
                </c:pt>
                <c:pt idx="40">
                  <c:v>4</c:v>
                </c:pt>
                <c:pt idx="41">
                  <c:v>4</c:v>
                </c:pt>
                <c:pt idx="42">
                  <c:v>5</c:v>
                </c:pt>
                <c:pt idx="43">
                  <c:v>3</c:v>
                </c:pt>
                <c:pt idx="44">
                  <c:v>4</c:v>
                </c:pt>
                <c:pt idx="45">
                  <c:v>4</c:v>
                </c:pt>
                <c:pt idx="46">
                  <c:v>6</c:v>
                </c:pt>
                <c:pt idx="47">
                  <c:v>8</c:v>
                </c:pt>
                <c:pt idx="48">
                  <c:v>4</c:v>
                </c:pt>
                <c:pt idx="49">
                  <c:v>4</c:v>
                </c:pt>
                <c:pt idx="50">
                  <c:v>5</c:v>
                </c:pt>
                <c:pt idx="51">
                  <c:v>3</c:v>
                </c:pt>
                <c:pt idx="52">
                  <c:v>4</c:v>
                </c:pt>
                <c:pt idx="53">
                  <c:v>4</c:v>
                </c:pt>
                <c:pt idx="54">
                  <c:v>0</c:v>
                </c:pt>
                <c:pt idx="55">
                  <c:v>8</c:v>
                </c:pt>
                <c:pt idx="56">
                  <c:v>8</c:v>
                </c:pt>
                <c:pt idx="57">
                  <c:v>9</c:v>
                </c:pt>
                <c:pt idx="58">
                  <c:v>4</c:v>
                </c:pt>
                <c:pt idx="59">
                  <c:v>6</c:v>
                </c:pt>
                <c:pt idx="60">
                  <c:v>9</c:v>
                </c:pt>
                <c:pt idx="61">
                  <c:v>7</c:v>
                </c:pt>
                <c:pt idx="62">
                  <c:v>7</c:v>
                </c:pt>
                <c:pt idx="63">
                  <c:v>5</c:v>
                </c:pt>
                <c:pt idx="64">
                  <c:v>7</c:v>
                </c:pt>
                <c:pt idx="65">
                  <c:v>6</c:v>
                </c:pt>
                <c:pt idx="66">
                  <c:v>5</c:v>
                </c:pt>
                <c:pt idx="67">
                  <c:v>5</c:v>
                </c:pt>
                <c:pt idx="68">
                  <c:v>9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7</c:v>
                </c:pt>
                <c:pt idx="74">
                  <c:v>7</c:v>
                </c:pt>
                <c:pt idx="75">
                  <c:v>6</c:v>
                </c:pt>
                <c:pt idx="76">
                  <c:v>6</c:v>
                </c:pt>
                <c:pt idx="77">
                  <c:v>7</c:v>
                </c:pt>
                <c:pt idx="78">
                  <c:v>7</c:v>
                </c:pt>
                <c:pt idx="79">
                  <c:v>9</c:v>
                </c:pt>
                <c:pt idx="80">
                  <c:v>9</c:v>
                </c:pt>
                <c:pt idx="81">
                  <c:v>6</c:v>
                </c:pt>
                <c:pt idx="82">
                  <c:v>7</c:v>
                </c:pt>
                <c:pt idx="83">
                  <c:v>11</c:v>
                </c:pt>
                <c:pt idx="84">
                  <c:v>0</c:v>
                </c:pt>
                <c:pt idx="85">
                  <c:v>7</c:v>
                </c:pt>
                <c:pt idx="86">
                  <c:v>7</c:v>
                </c:pt>
                <c:pt idx="87">
                  <c:v>10</c:v>
                </c:pt>
                <c:pt idx="88">
                  <c:v>0</c:v>
                </c:pt>
                <c:pt idx="89">
                  <c:v>0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7</c:v>
                </c:pt>
                <c:pt idx="94">
                  <c:v>5</c:v>
                </c:pt>
                <c:pt idx="95">
                  <c:v>6</c:v>
                </c:pt>
                <c:pt idx="96">
                  <c:v>6</c:v>
                </c:pt>
                <c:pt idx="97">
                  <c:v>7</c:v>
                </c:pt>
                <c:pt idx="98">
                  <c:v>5</c:v>
                </c:pt>
                <c:pt idx="99">
                  <c:v>4</c:v>
                </c:pt>
                <c:pt idx="100">
                  <c:v>7</c:v>
                </c:pt>
                <c:pt idx="101">
                  <c:v>7</c:v>
                </c:pt>
                <c:pt idx="102">
                  <c:v>2</c:v>
                </c:pt>
                <c:pt idx="103">
                  <c:v>3</c:v>
                </c:pt>
                <c:pt idx="104">
                  <c:v>6</c:v>
                </c:pt>
                <c:pt idx="105">
                  <c:v>6</c:v>
                </c:pt>
                <c:pt idx="106">
                  <c:v>7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D4B-4EEB-87BC-45AB094DF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7463632"/>
        <c:axId val="547468224"/>
      </c:scatterChart>
      <c:valAx>
        <c:axId val="547463632"/>
        <c:scaling>
          <c:orientation val="minMax"/>
          <c:max val="11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Hari Setelah Tanam (HST)</a:t>
                </a:r>
              </a:p>
            </c:rich>
          </c:tx>
          <c:layout>
            <c:manualLayout>
              <c:xMode val="edge"/>
              <c:yMode val="edge"/>
              <c:x val="0.50037379665476001"/>
              <c:y val="0.9600787152483646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7468224"/>
        <c:crosses val="autoZero"/>
        <c:crossBetween val="midCat"/>
        <c:majorUnit val="10"/>
      </c:valAx>
      <c:valAx>
        <c:axId val="547468224"/>
        <c:scaling>
          <c:orientation val="minMax"/>
          <c:max val="1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 sz="140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Evapotranspirasi (mm)</a:t>
                </a:r>
                <a:endParaRPr lang="en-ID" sz="14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5.1661338085803908E-4"/>
              <c:y val="0.3668891430307101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7463632"/>
        <c:crosses val="autoZero"/>
        <c:crossBetween val="midCat"/>
        <c:majorUnit val="2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6.0387271247586936E-2"/>
          <c:y val="4.056291390728476E-2"/>
          <c:w val="0.5522395103860015"/>
          <c:h val="2.8619372172411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5847787423065417E-2"/>
          <c:y val="2.5943012331944775E-2"/>
          <c:w val="0.93635070319115887"/>
          <c:h val="0.9032896081800034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EVAPOTRANSPIRASI!$W$129</c:f>
              <c:strCache>
                <c:ptCount val="1"/>
                <c:pt idx="0">
                  <c:v>KonCon</c:v>
                </c:pt>
              </c:strCache>
            </c:strRef>
          </c:tx>
          <c:spPr>
            <a:ln w="317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xVal>
            <c:numRef>
              <c:f>EVAPOTRANSPIRASI!$V$131:$V$240</c:f>
              <c:numCache>
                <c:formatCode>General</c:formatCode>
                <c:ptCount val="1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</c:numCache>
            </c:numRef>
          </c:xVal>
          <c:yVal>
            <c:numRef>
              <c:f>EVAPOTRANSPIRASI!$W$131:$W$240</c:f>
              <c:numCache>
                <c:formatCode>General</c:formatCode>
                <c:ptCount val="110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17.5</c:v>
                </c:pt>
                <c:pt idx="8">
                  <c:v>21</c:v>
                </c:pt>
                <c:pt idx="9">
                  <c:v>24.5</c:v>
                </c:pt>
                <c:pt idx="10">
                  <c:v>28.5</c:v>
                </c:pt>
                <c:pt idx="11">
                  <c:v>28.5</c:v>
                </c:pt>
                <c:pt idx="12">
                  <c:v>30.500000000000004</c:v>
                </c:pt>
                <c:pt idx="13">
                  <c:v>32.500000000000007</c:v>
                </c:pt>
                <c:pt idx="14">
                  <c:v>35.5</c:v>
                </c:pt>
                <c:pt idx="15">
                  <c:v>38.5</c:v>
                </c:pt>
                <c:pt idx="16">
                  <c:v>40.5</c:v>
                </c:pt>
                <c:pt idx="17">
                  <c:v>42.5</c:v>
                </c:pt>
                <c:pt idx="18">
                  <c:v>43.5</c:v>
                </c:pt>
                <c:pt idx="19">
                  <c:v>44.499999999999993</c:v>
                </c:pt>
                <c:pt idx="20">
                  <c:v>46.499999999999993</c:v>
                </c:pt>
                <c:pt idx="21">
                  <c:v>47.499999999999993</c:v>
                </c:pt>
                <c:pt idx="22">
                  <c:v>49.499999999999986</c:v>
                </c:pt>
                <c:pt idx="23">
                  <c:v>51.499999999999979</c:v>
                </c:pt>
                <c:pt idx="24">
                  <c:v>53.499999999999972</c:v>
                </c:pt>
                <c:pt idx="25">
                  <c:v>54.499999999999964</c:v>
                </c:pt>
                <c:pt idx="26">
                  <c:v>56.499999999999972</c:v>
                </c:pt>
                <c:pt idx="27">
                  <c:v>58.499999999999972</c:v>
                </c:pt>
                <c:pt idx="28">
                  <c:v>60.499999999999964</c:v>
                </c:pt>
                <c:pt idx="29">
                  <c:v>62.499999999999957</c:v>
                </c:pt>
                <c:pt idx="30">
                  <c:v>64.499999999999943</c:v>
                </c:pt>
                <c:pt idx="31">
                  <c:v>66.499999999999943</c:v>
                </c:pt>
                <c:pt idx="32">
                  <c:v>68.499999999999957</c:v>
                </c:pt>
                <c:pt idx="33">
                  <c:v>71.499999999999943</c:v>
                </c:pt>
                <c:pt idx="34">
                  <c:v>74.499999999999943</c:v>
                </c:pt>
                <c:pt idx="35">
                  <c:v>78.499999999999957</c:v>
                </c:pt>
                <c:pt idx="36">
                  <c:v>82.499999999999943</c:v>
                </c:pt>
                <c:pt idx="37">
                  <c:v>86.499999999999943</c:v>
                </c:pt>
                <c:pt idx="38">
                  <c:v>89.499999999999957</c:v>
                </c:pt>
                <c:pt idx="39">
                  <c:v>93.499999999999957</c:v>
                </c:pt>
                <c:pt idx="40">
                  <c:v>96.499999999999972</c:v>
                </c:pt>
                <c:pt idx="41">
                  <c:v>102.49999999999997</c:v>
                </c:pt>
                <c:pt idx="42">
                  <c:v>107.49999999999997</c:v>
                </c:pt>
                <c:pt idx="43">
                  <c:v>112.49999999999997</c:v>
                </c:pt>
                <c:pt idx="44">
                  <c:v>117.49999999999997</c:v>
                </c:pt>
                <c:pt idx="45">
                  <c:v>122.49999999999997</c:v>
                </c:pt>
                <c:pt idx="46">
                  <c:v>129.49999999999994</c:v>
                </c:pt>
                <c:pt idx="47">
                  <c:v>136.49999999999994</c:v>
                </c:pt>
                <c:pt idx="48">
                  <c:v>143.49999999999994</c:v>
                </c:pt>
                <c:pt idx="49">
                  <c:v>148.49999999999994</c:v>
                </c:pt>
                <c:pt idx="50">
                  <c:v>153.49999999999994</c:v>
                </c:pt>
                <c:pt idx="51">
                  <c:v>158.49999999999994</c:v>
                </c:pt>
                <c:pt idx="52">
                  <c:v>163.49999999999994</c:v>
                </c:pt>
                <c:pt idx="53">
                  <c:v>168.49999999999994</c:v>
                </c:pt>
                <c:pt idx="54">
                  <c:v>173.49999999999994</c:v>
                </c:pt>
                <c:pt idx="55">
                  <c:v>181.49999999999994</c:v>
                </c:pt>
                <c:pt idx="56">
                  <c:v>191.49999999999994</c:v>
                </c:pt>
                <c:pt idx="57">
                  <c:v>200.49999999999994</c:v>
                </c:pt>
                <c:pt idx="58">
                  <c:v>205.49999999999994</c:v>
                </c:pt>
                <c:pt idx="59">
                  <c:v>213.49999999999994</c:v>
                </c:pt>
                <c:pt idx="60">
                  <c:v>223.49999999999994</c:v>
                </c:pt>
                <c:pt idx="61">
                  <c:v>233.49999999999994</c:v>
                </c:pt>
                <c:pt idx="62">
                  <c:v>241.49999999999994</c:v>
                </c:pt>
                <c:pt idx="63">
                  <c:v>249.49999999999994</c:v>
                </c:pt>
                <c:pt idx="64">
                  <c:v>257.49999999999994</c:v>
                </c:pt>
                <c:pt idx="65">
                  <c:v>264.49999999999994</c:v>
                </c:pt>
                <c:pt idx="66">
                  <c:v>268.49999999999994</c:v>
                </c:pt>
                <c:pt idx="67">
                  <c:v>274.49999999999994</c:v>
                </c:pt>
                <c:pt idx="68">
                  <c:v>283.49999999999994</c:v>
                </c:pt>
                <c:pt idx="69">
                  <c:v>290.49999999999994</c:v>
                </c:pt>
                <c:pt idx="70">
                  <c:v>299.49999999999994</c:v>
                </c:pt>
                <c:pt idx="71">
                  <c:v>308.49999999999989</c:v>
                </c:pt>
                <c:pt idx="72">
                  <c:v>317.49999999999989</c:v>
                </c:pt>
                <c:pt idx="73">
                  <c:v>322.49999999999989</c:v>
                </c:pt>
                <c:pt idx="74">
                  <c:v>329.49999999999989</c:v>
                </c:pt>
                <c:pt idx="75">
                  <c:v>337.49999999999989</c:v>
                </c:pt>
                <c:pt idx="76">
                  <c:v>344.49999999999989</c:v>
                </c:pt>
                <c:pt idx="77">
                  <c:v>351.49999999999989</c:v>
                </c:pt>
                <c:pt idx="78">
                  <c:v>359.49999999999989</c:v>
                </c:pt>
                <c:pt idx="79">
                  <c:v>369.49999999999989</c:v>
                </c:pt>
                <c:pt idx="80">
                  <c:v>378.49999999999989</c:v>
                </c:pt>
                <c:pt idx="81">
                  <c:v>387.49999999999989</c:v>
                </c:pt>
                <c:pt idx="82">
                  <c:v>394.49999999999989</c:v>
                </c:pt>
                <c:pt idx="83">
                  <c:v>402.49999999999989</c:v>
                </c:pt>
                <c:pt idx="84">
                  <c:v>409.49999999999989</c:v>
                </c:pt>
                <c:pt idx="85">
                  <c:v>417.49999999999989</c:v>
                </c:pt>
                <c:pt idx="86">
                  <c:v>425.49999999999983</c:v>
                </c:pt>
                <c:pt idx="87">
                  <c:v>435.49999999999983</c:v>
                </c:pt>
                <c:pt idx="88">
                  <c:v>435.49999999999983</c:v>
                </c:pt>
                <c:pt idx="89">
                  <c:v>435.49999999999983</c:v>
                </c:pt>
                <c:pt idx="90">
                  <c:v>443.49999999999977</c:v>
                </c:pt>
                <c:pt idx="91">
                  <c:v>450.49999999999983</c:v>
                </c:pt>
                <c:pt idx="92">
                  <c:v>458.49999999999977</c:v>
                </c:pt>
                <c:pt idx="93">
                  <c:v>466.49999999999977</c:v>
                </c:pt>
                <c:pt idx="94">
                  <c:v>473.49999999999977</c:v>
                </c:pt>
                <c:pt idx="95">
                  <c:v>482.49999999999977</c:v>
                </c:pt>
                <c:pt idx="96">
                  <c:v>488.49999999999977</c:v>
                </c:pt>
                <c:pt idx="97">
                  <c:v>496.49999999999977</c:v>
                </c:pt>
                <c:pt idx="98">
                  <c:v>502.49999999999977</c:v>
                </c:pt>
                <c:pt idx="99">
                  <c:v>508.49999999999977</c:v>
                </c:pt>
                <c:pt idx="100">
                  <c:v>516.49999999999977</c:v>
                </c:pt>
                <c:pt idx="101">
                  <c:v>520.49999999999977</c:v>
                </c:pt>
                <c:pt idx="102">
                  <c:v>523.49999999999977</c:v>
                </c:pt>
                <c:pt idx="103">
                  <c:v>526.49999999999966</c:v>
                </c:pt>
                <c:pt idx="104">
                  <c:v>532.49999999999977</c:v>
                </c:pt>
                <c:pt idx="105">
                  <c:v>538.49999999999977</c:v>
                </c:pt>
                <c:pt idx="106">
                  <c:v>544.49999999999977</c:v>
                </c:pt>
                <c:pt idx="107">
                  <c:v>550.49999999999977</c:v>
                </c:pt>
                <c:pt idx="108">
                  <c:v>556.49999999999977</c:v>
                </c:pt>
                <c:pt idx="109">
                  <c:v>560.49999999999977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B87-4C43-83BA-4CAAAD31AB4D}"/>
            </c:ext>
          </c:extLst>
        </c:ser>
        <c:ser>
          <c:idx val="1"/>
          <c:order val="1"/>
          <c:tx>
            <c:strRef>
              <c:f>EVAPOTRANSPIRASI!$X$129</c:f>
              <c:strCache>
                <c:ptCount val="1"/>
                <c:pt idx="0">
                  <c:v>Kon 20%</c:v>
                </c:pt>
              </c:strCache>
            </c:strRef>
          </c:tx>
          <c:spPr>
            <a:ln w="31750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ysClr val="window" lastClr="FFFFFF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EVAPOTRANSPIRASI!$V$131:$V$240</c:f>
              <c:numCache>
                <c:formatCode>General</c:formatCode>
                <c:ptCount val="1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</c:numCache>
            </c:numRef>
          </c:xVal>
          <c:yVal>
            <c:numRef>
              <c:f>EVAPOTRANSPIRASI!$X$131:$X$240</c:f>
              <c:numCache>
                <c:formatCode>General</c:formatCode>
                <c:ptCount val="110"/>
                <c:pt idx="0">
                  <c:v>0</c:v>
                </c:pt>
                <c:pt idx="1">
                  <c:v>1</c:v>
                </c:pt>
                <c:pt idx="2">
                  <c:v>3.0000000000000004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10.999999999999998</c:v>
                </c:pt>
                <c:pt idx="7">
                  <c:v>12.999999999999998</c:v>
                </c:pt>
                <c:pt idx="8">
                  <c:v>14.999999999999998</c:v>
                </c:pt>
                <c:pt idx="9">
                  <c:v>18</c:v>
                </c:pt>
                <c:pt idx="10">
                  <c:v>20.999999999999996</c:v>
                </c:pt>
                <c:pt idx="11">
                  <c:v>23</c:v>
                </c:pt>
                <c:pt idx="12">
                  <c:v>24</c:v>
                </c:pt>
                <c:pt idx="13">
                  <c:v>26</c:v>
                </c:pt>
                <c:pt idx="14">
                  <c:v>28.000000000000004</c:v>
                </c:pt>
                <c:pt idx="15">
                  <c:v>31</c:v>
                </c:pt>
                <c:pt idx="16">
                  <c:v>33</c:v>
                </c:pt>
                <c:pt idx="17">
                  <c:v>35.000000000000007</c:v>
                </c:pt>
                <c:pt idx="18">
                  <c:v>36.000000000000007</c:v>
                </c:pt>
                <c:pt idx="19">
                  <c:v>37.000000000000007</c:v>
                </c:pt>
                <c:pt idx="20">
                  <c:v>39.000000000000007</c:v>
                </c:pt>
                <c:pt idx="21">
                  <c:v>42.000000000000014</c:v>
                </c:pt>
                <c:pt idx="22">
                  <c:v>44</c:v>
                </c:pt>
                <c:pt idx="23">
                  <c:v>46</c:v>
                </c:pt>
                <c:pt idx="24">
                  <c:v>47.999999999999986</c:v>
                </c:pt>
                <c:pt idx="25">
                  <c:v>49.999999999999993</c:v>
                </c:pt>
                <c:pt idx="26">
                  <c:v>51.999999999999993</c:v>
                </c:pt>
                <c:pt idx="27">
                  <c:v>53.999999999999993</c:v>
                </c:pt>
                <c:pt idx="28">
                  <c:v>55.999999999999986</c:v>
                </c:pt>
                <c:pt idx="29">
                  <c:v>57.999999999999979</c:v>
                </c:pt>
                <c:pt idx="30">
                  <c:v>59.999999999999972</c:v>
                </c:pt>
                <c:pt idx="31">
                  <c:v>61.999999999999972</c:v>
                </c:pt>
                <c:pt idx="32">
                  <c:v>63.999999999999979</c:v>
                </c:pt>
                <c:pt idx="33">
                  <c:v>66.999999999999972</c:v>
                </c:pt>
                <c:pt idx="34">
                  <c:v>69.999999999999972</c:v>
                </c:pt>
                <c:pt idx="35">
                  <c:v>72.999999999999972</c:v>
                </c:pt>
                <c:pt idx="36">
                  <c:v>76.999999999999972</c:v>
                </c:pt>
                <c:pt idx="37">
                  <c:v>80.999999999999972</c:v>
                </c:pt>
                <c:pt idx="38">
                  <c:v>83.999999999999986</c:v>
                </c:pt>
                <c:pt idx="39">
                  <c:v>87</c:v>
                </c:pt>
                <c:pt idx="40">
                  <c:v>90</c:v>
                </c:pt>
                <c:pt idx="41">
                  <c:v>96</c:v>
                </c:pt>
                <c:pt idx="42">
                  <c:v>101</c:v>
                </c:pt>
                <c:pt idx="43">
                  <c:v>106</c:v>
                </c:pt>
                <c:pt idx="44">
                  <c:v>111</c:v>
                </c:pt>
                <c:pt idx="45">
                  <c:v>116</c:v>
                </c:pt>
                <c:pt idx="46">
                  <c:v>122</c:v>
                </c:pt>
                <c:pt idx="47">
                  <c:v>127.99999999999999</c:v>
                </c:pt>
                <c:pt idx="48">
                  <c:v>134</c:v>
                </c:pt>
                <c:pt idx="49">
                  <c:v>139</c:v>
                </c:pt>
                <c:pt idx="50">
                  <c:v>143</c:v>
                </c:pt>
                <c:pt idx="51">
                  <c:v>147</c:v>
                </c:pt>
                <c:pt idx="52">
                  <c:v>151</c:v>
                </c:pt>
                <c:pt idx="53">
                  <c:v>156</c:v>
                </c:pt>
                <c:pt idx="54">
                  <c:v>160</c:v>
                </c:pt>
                <c:pt idx="55">
                  <c:v>169</c:v>
                </c:pt>
                <c:pt idx="56">
                  <c:v>177</c:v>
                </c:pt>
                <c:pt idx="57">
                  <c:v>184</c:v>
                </c:pt>
                <c:pt idx="58">
                  <c:v>187.99999999999997</c:v>
                </c:pt>
                <c:pt idx="59">
                  <c:v>194.99999999999997</c:v>
                </c:pt>
                <c:pt idx="60">
                  <c:v>203.99999999999994</c:v>
                </c:pt>
                <c:pt idx="61">
                  <c:v>211.99999999999994</c:v>
                </c:pt>
                <c:pt idx="62">
                  <c:v>218.99999999999994</c:v>
                </c:pt>
                <c:pt idx="63">
                  <c:v>225.99999999999994</c:v>
                </c:pt>
                <c:pt idx="64">
                  <c:v>231.99999999999994</c:v>
                </c:pt>
                <c:pt idx="65">
                  <c:v>237.99999999999997</c:v>
                </c:pt>
                <c:pt idx="66">
                  <c:v>241.99999999999994</c:v>
                </c:pt>
                <c:pt idx="67">
                  <c:v>247.99999999999997</c:v>
                </c:pt>
                <c:pt idx="68">
                  <c:v>255.99999999999997</c:v>
                </c:pt>
                <c:pt idx="69">
                  <c:v>263</c:v>
                </c:pt>
                <c:pt idx="70">
                  <c:v>271</c:v>
                </c:pt>
                <c:pt idx="71">
                  <c:v>279</c:v>
                </c:pt>
                <c:pt idx="72">
                  <c:v>286</c:v>
                </c:pt>
                <c:pt idx="73">
                  <c:v>289.99999999999994</c:v>
                </c:pt>
                <c:pt idx="74">
                  <c:v>296.99999999999994</c:v>
                </c:pt>
                <c:pt idx="75">
                  <c:v>303.99999999999994</c:v>
                </c:pt>
                <c:pt idx="76">
                  <c:v>311.99999999999994</c:v>
                </c:pt>
                <c:pt idx="77">
                  <c:v>318.99999999999994</c:v>
                </c:pt>
                <c:pt idx="78">
                  <c:v>325.99999999999994</c:v>
                </c:pt>
                <c:pt idx="79">
                  <c:v>333.99999999999989</c:v>
                </c:pt>
                <c:pt idx="80">
                  <c:v>342.99999999999989</c:v>
                </c:pt>
                <c:pt idx="81">
                  <c:v>352.99999999999989</c:v>
                </c:pt>
                <c:pt idx="82">
                  <c:v>358.99999999999989</c:v>
                </c:pt>
                <c:pt idx="83">
                  <c:v>365.99999999999994</c:v>
                </c:pt>
                <c:pt idx="84">
                  <c:v>373</c:v>
                </c:pt>
                <c:pt idx="85">
                  <c:v>380</c:v>
                </c:pt>
                <c:pt idx="86">
                  <c:v>389</c:v>
                </c:pt>
                <c:pt idx="87">
                  <c:v>398</c:v>
                </c:pt>
                <c:pt idx="88">
                  <c:v>398</c:v>
                </c:pt>
                <c:pt idx="89">
                  <c:v>398</c:v>
                </c:pt>
                <c:pt idx="90">
                  <c:v>405.99999999999994</c:v>
                </c:pt>
                <c:pt idx="91">
                  <c:v>413.99999999999989</c:v>
                </c:pt>
                <c:pt idx="92">
                  <c:v>420.99999999999994</c:v>
                </c:pt>
                <c:pt idx="93">
                  <c:v>428.99999999999989</c:v>
                </c:pt>
                <c:pt idx="94">
                  <c:v>434.99999999999994</c:v>
                </c:pt>
                <c:pt idx="95">
                  <c:v>443.99999999999989</c:v>
                </c:pt>
                <c:pt idx="96">
                  <c:v>450.99999999999994</c:v>
                </c:pt>
                <c:pt idx="97">
                  <c:v>456.99999999999994</c:v>
                </c:pt>
                <c:pt idx="98">
                  <c:v>463</c:v>
                </c:pt>
                <c:pt idx="99">
                  <c:v>469</c:v>
                </c:pt>
                <c:pt idx="100">
                  <c:v>476</c:v>
                </c:pt>
                <c:pt idx="101">
                  <c:v>482</c:v>
                </c:pt>
                <c:pt idx="102">
                  <c:v>485</c:v>
                </c:pt>
                <c:pt idx="103">
                  <c:v>488</c:v>
                </c:pt>
                <c:pt idx="104">
                  <c:v>494</c:v>
                </c:pt>
                <c:pt idx="105">
                  <c:v>499</c:v>
                </c:pt>
                <c:pt idx="106">
                  <c:v>504</c:v>
                </c:pt>
                <c:pt idx="107">
                  <c:v>514</c:v>
                </c:pt>
                <c:pt idx="108">
                  <c:v>519</c:v>
                </c:pt>
                <c:pt idx="109">
                  <c:v>523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B87-4C43-83BA-4CAAAD31AB4D}"/>
            </c:ext>
          </c:extLst>
        </c:ser>
        <c:ser>
          <c:idx val="2"/>
          <c:order val="2"/>
          <c:tx>
            <c:strRef>
              <c:f>EVAPOTRANSPIRASI!$Y$129</c:f>
              <c:strCache>
                <c:ptCount val="1"/>
                <c:pt idx="0">
                  <c:v>Kon 40%</c:v>
                </c:pt>
              </c:strCache>
            </c:strRef>
          </c:tx>
          <c:spPr>
            <a:ln w="31750" cap="rnd">
              <a:solidFill>
                <a:sysClr val="windowText" lastClr="000000"/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ysClr val="window" lastClr="FFFFFF"/>
              </a:solidFill>
              <a:ln w="9525">
                <a:solidFill>
                  <a:schemeClr val="bg2">
                    <a:lumMod val="10000"/>
                  </a:schemeClr>
                </a:solidFill>
              </a:ln>
              <a:effectLst/>
            </c:spPr>
          </c:marker>
          <c:xVal>
            <c:numRef>
              <c:f>EVAPOTRANSPIRASI!$V$131:$V$240</c:f>
              <c:numCache>
                <c:formatCode>General</c:formatCode>
                <c:ptCount val="1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</c:numCache>
            </c:numRef>
          </c:xVal>
          <c:yVal>
            <c:numRef>
              <c:f>EVAPOTRANSPIRASI!$Y$131:$Y$240</c:f>
              <c:numCache>
                <c:formatCode>General</c:formatCode>
                <c:ptCount val="110"/>
                <c:pt idx="0">
                  <c:v>0</c:v>
                </c:pt>
                <c:pt idx="1">
                  <c:v>1.0000000000000142</c:v>
                </c:pt>
                <c:pt idx="2">
                  <c:v>2.0000000000000107</c:v>
                </c:pt>
                <c:pt idx="3">
                  <c:v>4.0000000000000036</c:v>
                </c:pt>
                <c:pt idx="4">
                  <c:v>6.0000000000000036</c:v>
                </c:pt>
                <c:pt idx="5">
                  <c:v>7.0000000000000178</c:v>
                </c:pt>
                <c:pt idx="6">
                  <c:v>8.000000000000032</c:v>
                </c:pt>
                <c:pt idx="7">
                  <c:v>9.0000000000000462</c:v>
                </c:pt>
                <c:pt idx="8">
                  <c:v>11.000000000000039</c:v>
                </c:pt>
                <c:pt idx="9">
                  <c:v>13.000000000000032</c:v>
                </c:pt>
                <c:pt idx="10">
                  <c:v>15.000000000000025</c:v>
                </c:pt>
                <c:pt idx="11">
                  <c:v>15.000000000000025</c:v>
                </c:pt>
                <c:pt idx="12">
                  <c:v>15.000000000000025</c:v>
                </c:pt>
                <c:pt idx="13">
                  <c:v>18.000000000000032</c:v>
                </c:pt>
                <c:pt idx="14">
                  <c:v>19.000000000000028</c:v>
                </c:pt>
                <c:pt idx="15">
                  <c:v>21.000000000000021</c:v>
                </c:pt>
                <c:pt idx="16">
                  <c:v>23.000000000000014</c:v>
                </c:pt>
                <c:pt idx="17">
                  <c:v>25.500000000000014</c:v>
                </c:pt>
                <c:pt idx="18">
                  <c:v>26.500000000000014</c:v>
                </c:pt>
                <c:pt idx="19">
                  <c:v>27.500000000000007</c:v>
                </c:pt>
                <c:pt idx="20">
                  <c:v>28.500000000000007</c:v>
                </c:pt>
                <c:pt idx="21">
                  <c:v>29.5</c:v>
                </c:pt>
                <c:pt idx="22">
                  <c:v>31.499999999999993</c:v>
                </c:pt>
                <c:pt idx="23">
                  <c:v>33.499999999999986</c:v>
                </c:pt>
                <c:pt idx="24">
                  <c:v>35.499999999999979</c:v>
                </c:pt>
                <c:pt idx="25">
                  <c:v>37.499999999999972</c:v>
                </c:pt>
                <c:pt idx="26">
                  <c:v>38.499999999999972</c:v>
                </c:pt>
                <c:pt idx="27">
                  <c:v>39.499999999999964</c:v>
                </c:pt>
                <c:pt idx="28">
                  <c:v>41.499999999999957</c:v>
                </c:pt>
                <c:pt idx="29">
                  <c:v>43.49999999999995</c:v>
                </c:pt>
                <c:pt idx="30">
                  <c:v>45.499999999999943</c:v>
                </c:pt>
                <c:pt idx="31">
                  <c:v>46.999999999999929</c:v>
                </c:pt>
                <c:pt idx="32">
                  <c:v>50.499999999999929</c:v>
                </c:pt>
                <c:pt idx="33">
                  <c:v>53.499999999999936</c:v>
                </c:pt>
                <c:pt idx="34">
                  <c:v>56.499999999999943</c:v>
                </c:pt>
                <c:pt idx="35">
                  <c:v>58.499999999999936</c:v>
                </c:pt>
                <c:pt idx="36">
                  <c:v>62.499999999999922</c:v>
                </c:pt>
                <c:pt idx="37">
                  <c:v>65.499999999999929</c:v>
                </c:pt>
                <c:pt idx="38">
                  <c:v>70.499999999999929</c:v>
                </c:pt>
                <c:pt idx="39">
                  <c:v>74.499999999999929</c:v>
                </c:pt>
                <c:pt idx="40">
                  <c:v>77.499999999999943</c:v>
                </c:pt>
                <c:pt idx="41">
                  <c:v>82.499999999999929</c:v>
                </c:pt>
                <c:pt idx="42">
                  <c:v>86.499999999999929</c:v>
                </c:pt>
                <c:pt idx="43">
                  <c:v>90.499999999999943</c:v>
                </c:pt>
                <c:pt idx="44">
                  <c:v>94.499999999999943</c:v>
                </c:pt>
                <c:pt idx="45">
                  <c:v>98.499999999999943</c:v>
                </c:pt>
                <c:pt idx="46">
                  <c:v>102.49999999999994</c:v>
                </c:pt>
                <c:pt idx="47">
                  <c:v>106.49999999999994</c:v>
                </c:pt>
                <c:pt idx="48">
                  <c:v>111.49999999999994</c:v>
                </c:pt>
                <c:pt idx="49">
                  <c:v>115.49999999999996</c:v>
                </c:pt>
                <c:pt idx="50">
                  <c:v>119.49999999999996</c:v>
                </c:pt>
                <c:pt idx="51">
                  <c:v>123.49999999999996</c:v>
                </c:pt>
                <c:pt idx="52">
                  <c:v>128.49999999999997</c:v>
                </c:pt>
                <c:pt idx="53">
                  <c:v>133.49999999999997</c:v>
                </c:pt>
                <c:pt idx="54">
                  <c:v>138.49999999999997</c:v>
                </c:pt>
                <c:pt idx="55">
                  <c:v>146.49999999999997</c:v>
                </c:pt>
                <c:pt idx="56">
                  <c:v>153.49999999999997</c:v>
                </c:pt>
                <c:pt idx="57">
                  <c:v>160.49999999999997</c:v>
                </c:pt>
                <c:pt idx="58">
                  <c:v>164.49999999999994</c:v>
                </c:pt>
                <c:pt idx="59">
                  <c:v>170.49999999999997</c:v>
                </c:pt>
                <c:pt idx="60">
                  <c:v>179.49999999999994</c:v>
                </c:pt>
                <c:pt idx="61">
                  <c:v>185.49999999999997</c:v>
                </c:pt>
                <c:pt idx="62">
                  <c:v>192.49999999999997</c:v>
                </c:pt>
                <c:pt idx="63">
                  <c:v>197.49999999999997</c:v>
                </c:pt>
                <c:pt idx="64">
                  <c:v>204.49999999999994</c:v>
                </c:pt>
                <c:pt idx="65">
                  <c:v>209.49999999999994</c:v>
                </c:pt>
                <c:pt idx="66">
                  <c:v>213.49999999999994</c:v>
                </c:pt>
                <c:pt idx="67">
                  <c:v>218.49999999999994</c:v>
                </c:pt>
                <c:pt idx="68">
                  <c:v>226.49999999999994</c:v>
                </c:pt>
                <c:pt idx="69">
                  <c:v>231.49999999999994</c:v>
                </c:pt>
                <c:pt idx="70">
                  <c:v>239.49999999999994</c:v>
                </c:pt>
                <c:pt idx="71">
                  <c:v>245.49999999999997</c:v>
                </c:pt>
                <c:pt idx="72">
                  <c:v>251.5</c:v>
                </c:pt>
                <c:pt idx="73">
                  <c:v>255.49999999999997</c:v>
                </c:pt>
                <c:pt idx="74">
                  <c:v>261.5</c:v>
                </c:pt>
                <c:pt idx="75">
                  <c:v>267.5</c:v>
                </c:pt>
                <c:pt idx="76">
                  <c:v>274.5</c:v>
                </c:pt>
                <c:pt idx="77">
                  <c:v>281.5</c:v>
                </c:pt>
                <c:pt idx="78">
                  <c:v>288.5</c:v>
                </c:pt>
                <c:pt idx="79">
                  <c:v>297.49999999999994</c:v>
                </c:pt>
                <c:pt idx="80">
                  <c:v>306.49999999999994</c:v>
                </c:pt>
                <c:pt idx="81">
                  <c:v>314.49999999999994</c:v>
                </c:pt>
                <c:pt idx="82">
                  <c:v>322.5</c:v>
                </c:pt>
                <c:pt idx="83">
                  <c:v>327.5</c:v>
                </c:pt>
                <c:pt idx="84">
                  <c:v>334.5</c:v>
                </c:pt>
                <c:pt idx="85">
                  <c:v>341.50000000000006</c:v>
                </c:pt>
                <c:pt idx="86">
                  <c:v>349.5</c:v>
                </c:pt>
                <c:pt idx="87">
                  <c:v>358.5</c:v>
                </c:pt>
                <c:pt idx="88">
                  <c:v>358.5</c:v>
                </c:pt>
                <c:pt idx="89">
                  <c:v>358.5</c:v>
                </c:pt>
                <c:pt idx="90">
                  <c:v>366.50000000000006</c:v>
                </c:pt>
                <c:pt idx="91">
                  <c:v>374.5</c:v>
                </c:pt>
                <c:pt idx="92">
                  <c:v>382.5</c:v>
                </c:pt>
                <c:pt idx="93">
                  <c:v>389.5</c:v>
                </c:pt>
                <c:pt idx="94">
                  <c:v>395.50000000000006</c:v>
                </c:pt>
                <c:pt idx="95">
                  <c:v>404.5</c:v>
                </c:pt>
                <c:pt idx="96">
                  <c:v>409.5</c:v>
                </c:pt>
                <c:pt idx="97">
                  <c:v>417.5</c:v>
                </c:pt>
                <c:pt idx="98">
                  <c:v>424.5</c:v>
                </c:pt>
                <c:pt idx="99">
                  <c:v>431.50000000000006</c:v>
                </c:pt>
                <c:pt idx="100">
                  <c:v>438.50000000000011</c:v>
                </c:pt>
                <c:pt idx="101">
                  <c:v>442.50000000000006</c:v>
                </c:pt>
                <c:pt idx="102">
                  <c:v>444.5</c:v>
                </c:pt>
                <c:pt idx="103">
                  <c:v>447.5</c:v>
                </c:pt>
                <c:pt idx="104">
                  <c:v>455.5</c:v>
                </c:pt>
                <c:pt idx="105">
                  <c:v>464.49999999999994</c:v>
                </c:pt>
                <c:pt idx="106">
                  <c:v>470.5</c:v>
                </c:pt>
                <c:pt idx="107">
                  <c:v>474.49999999999994</c:v>
                </c:pt>
                <c:pt idx="108">
                  <c:v>477.5</c:v>
                </c:pt>
                <c:pt idx="109">
                  <c:v>477.5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B87-4C43-83BA-4CAAAD31AB4D}"/>
            </c:ext>
          </c:extLst>
        </c:ser>
        <c:ser>
          <c:idx val="3"/>
          <c:order val="3"/>
          <c:tx>
            <c:strRef>
              <c:f>EVAPOTRANSPIRASI!$Z$129</c:f>
              <c:strCache>
                <c:ptCount val="1"/>
                <c:pt idx="0">
                  <c:v>SRI 20%</c:v>
                </c:pt>
              </c:strCache>
            </c:strRef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ED7D31">
                  <a:lumMod val="60000"/>
                  <a:lumOff val="40000"/>
                </a:srgbClr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EVAPOTRANSPIRASI!$V$131:$V$240</c:f>
              <c:numCache>
                <c:formatCode>General</c:formatCode>
                <c:ptCount val="1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</c:numCache>
            </c:numRef>
          </c:xVal>
          <c:yVal>
            <c:numRef>
              <c:f>EVAPOTRANSPIRASI!$Z$131:$Z$240</c:f>
              <c:numCache>
                <c:formatCode>General</c:formatCode>
                <c:ptCount val="110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6.0000000000000009</c:v>
                </c:pt>
                <c:pt idx="4">
                  <c:v>8</c:v>
                </c:pt>
                <c:pt idx="5">
                  <c:v>9.5</c:v>
                </c:pt>
                <c:pt idx="6">
                  <c:v>12.000000000000002</c:v>
                </c:pt>
                <c:pt idx="7">
                  <c:v>15.000000000000002</c:v>
                </c:pt>
                <c:pt idx="8">
                  <c:v>17</c:v>
                </c:pt>
                <c:pt idx="9">
                  <c:v>17</c:v>
                </c:pt>
                <c:pt idx="10">
                  <c:v>19</c:v>
                </c:pt>
                <c:pt idx="11">
                  <c:v>20</c:v>
                </c:pt>
                <c:pt idx="12">
                  <c:v>22</c:v>
                </c:pt>
                <c:pt idx="13">
                  <c:v>25</c:v>
                </c:pt>
                <c:pt idx="14">
                  <c:v>27</c:v>
                </c:pt>
                <c:pt idx="15">
                  <c:v>29.000000000000004</c:v>
                </c:pt>
                <c:pt idx="16">
                  <c:v>32</c:v>
                </c:pt>
                <c:pt idx="17">
                  <c:v>34</c:v>
                </c:pt>
                <c:pt idx="18">
                  <c:v>36.000000000000007</c:v>
                </c:pt>
                <c:pt idx="19">
                  <c:v>38.000000000000007</c:v>
                </c:pt>
                <c:pt idx="20">
                  <c:v>40.000000000000007</c:v>
                </c:pt>
                <c:pt idx="21">
                  <c:v>41.000000000000007</c:v>
                </c:pt>
                <c:pt idx="22">
                  <c:v>43</c:v>
                </c:pt>
                <c:pt idx="23">
                  <c:v>46</c:v>
                </c:pt>
                <c:pt idx="24">
                  <c:v>48.999999999999993</c:v>
                </c:pt>
                <c:pt idx="25">
                  <c:v>51</c:v>
                </c:pt>
                <c:pt idx="26">
                  <c:v>53</c:v>
                </c:pt>
                <c:pt idx="27">
                  <c:v>56</c:v>
                </c:pt>
                <c:pt idx="28">
                  <c:v>57.999999999999986</c:v>
                </c:pt>
                <c:pt idx="29">
                  <c:v>59.999999999999986</c:v>
                </c:pt>
                <c:pt idx="30">
                  <c:v>62.999999999999979</c:v>
                </c:pt>
                <c:pt idx="31">
                  <c:v>65.999999999999972</c:v>
                </c:pt>
                <c:pt idx="32">
                  <c:v>68.999999999999972</c:v>
                </c:pt>
                <c:pt idx="33">
                  <c:v>72.999999999999986</c:v>
                </c:pt>
                <c:pt idx="34">
                  <c:v>76.999999999999986</c:v>
                </c:pt>
                <c:pt idx="35">
                  <c:v>82</c:v>
                </c:pt>
                <c:pt idx="36">
                  <c:v>87.999999999999986</c:v>
                </c:pt>
                <c:pt idx="37">
                  <c:v>92.999999999999986</c:v>
                </c:pt>
                <c:pt idx="38">
                  <c:v>96</c:v>
                </c:pt>
                <c:pt idx="39">
                  <c:v>101</c:v>
                </c:pt>
                <c:pt idx="40">
                  <c:v>107.99999999999999</c:v>
                </c:pt>
                <c:pt idx="41">
                  <c:v>112</c:v>
                </c:pt>
                <c:pt idx="42">
                  <c:v>117.99999999999999</c:v>
                </c:pt>
                <c:pt idx="43">
                  <c:v>122.99999999999999</c:v>
                </c:pt>
                <c:pt idx="44">
                  <c:v>127.99999999999999</c:v>
                </c:pt>
                <c:pt idx="45">
                  <c:v>133</c:v>
                </c:pt>
                <c:pt idx="46">
                  <c:v>138</c:v>
                </c:pt>
                <c:pt idx="47">
                  <c:v>143</c:v>
                </c:pt>
                <c:pt idx="48">
                  <c:v>149.99999999999997</c:v>
                </c:pt>
                <c:pt idx="49">
                  <c:v>155.99999999999997</c:v>
                </c:pt>
                <c:pt idx="50">
                  <c:v>160.99999999999997</c:v>
                </c:pt>
                <c:pt idx="51">
                  <c:v>167.99999999999997</c:v>
                </c:pt>
                <c:pt idx="52">
                  <c:v>171.99999999999994</c:v>
                </c:pt>
                <c:pt idx="53">
                  <c:v>176.99999999999994</c:v>
                </c:pt>
                <c:pt idx="54">
                  <c:v>181.99999999999994</c:v>
                </c:pt>
                <c:pt idx="55">
                  <c:v>192.99999999999997</c:v>
                </c:pt>
                <c:pt idx="56">
                  <c:v>201.99999999999994</c:v>
                </c:pt>
                <c:pt idx="57">
                  <c:v>209.99999999999997</c:v>
                </c:pt>
                <c:pt idx="58">
                  <c:v>219.99999999999997</c:v>
                </c:pt>
                <c:pt idx="59">
                  <c:v>227.99999999999997</c:v>
                </c:pt>
                <c:pt idx="60">
                  <c:v>237.99999999999997</c:v>
                </c:pt>
                <c:pt idx="61">
                  <c:v>246.99999999999994</c:v>
                </c:pt>
                <c:pt idx="62">
                  <c:v>254.99999999999997</c:v>
                </c:pt>
                <c:pt idx="63">
                  <c:v>261.99999999999994</c:v>
                </c:pt>
                <c:pt idx="64">
                  <c:v>271.99999999999994</c:v>
                </c:pt>
                <c:pt idx="65">
                  <c:v>278</c:v>
                </c:pt>
                <c:pt idx="66">
                  <c:v>284.99999999999994</c:v>
                </c:pt>
                <c:pt idx="67">
                  <c:v>291.99999999999994</c:v>
                </c:pt>
                <c:pt idx="68">
                  <c:v>299.99999999999994</c:v>
                </c:pt>
                <c:pt idx="69">
                  <c:v>306</c:v>
                </c:pt>
                <c:pt idx="70">
                  <c:v>313</c:v>
                </c:pt>
                <c:pt idx="71">
                  <c:v>318</c:v>
                </c:pt>
                <c:pt idx="72">
                  <c:v>324</c:v>
                </c:pt>
                <c:pt idx="73">
                  <c:v>329</c:v>
                </c:pt>
                <c:pt idx="74">
                  <c:v>336</c:v>
                </c:pt>
                <c:pt idx="75">
                  <c:v>344</c:v>
                </c:pt>
                <c:pt idx="76">
                  <c:v>349</c:v>
                </c:pt>
                <c:pt idx="77">
                  <c:v>356.99999999999994</c:v>
                </c:pt>
                <c:pt idx="78">
                  <c:v>364</c:v>
                </c:pt>
                <c:pt idx="79">
                  <c:v>369</c:v>
                </c:pt>
                <c:pt idx="80">
                  <c:v>373</c:v>
                </c:pt>
                <c:pt idx="81">
                  <c:v>383</c:v>
                </c:pt>
                <c:pt idx="82">
                  <c:v>390</c:v>
                </c:pt>
                <c:pt idx="83">
                  <c:v>397</c:v>
                </c:pt>
                <c:pt idx="84">
                  <c:v>404.00000000000006</c:v>
                </c:pt>
                <c:pt idx="85">
                  <c:v>413.00000000000006</c:v>
                </c:pt>
                <c:pt idx="86">
                  <c:v>420.00000000000006</c:v>
                </c:pt>
                <c:pt idx="87">
                  <c:v>420.00000000000006</c:v>
                </c:pt>
                <c:pt idx="88">
                  <c:v>420.00000000000006</c:v>
                </c:pt>
                <c:pt idx="89">
                  <c:v>420.00000000000006</c:v>
                </c:pt>
                <c:pt idx="90">
                  <c:v>426.00000000000011</c:v>
                </c:pt>
                <c:pt idx="91">
                  <c:v>433.00000000000011</c:v>
                </c:pt>
                <c:pt idx="92">
                  <c:v>439.00000000000011</c:v>
                </c:pt>
                <c:pt idx="93">
                  <c:v>444.00000000000011</c:v>
                </c:pt>
                <c:pt idx="94">
                  <c:v>450.00000000000011</c:v>
                </c:pt>
                <c:pt idx="95">
                  <c:v>457.00000000000017</c:v>
                </c:pt>
                <c:pt idx="96">
                  <c:v>463.00000000000017</c:v>
                </c:pt>
                <c:pt idx="97">
                  <c:v>467.00000000000017</c:v>
                </c:pt>
                <c:pt idx="98">
                  <c:v>473.00000000000017</c:v>
                </c:pt>
                <c:pt idx="99">
                  <c:v>479.00000000000023</c:v>
                </c:pt>
                <c:pt idx="100">
                  <c:v>483.00000000000017</c:v>
                </c:pt>
                <c:pt idx="101">
                  <c:v>491.00000000000017</c:v>
                </c:pt>
                <c:pt idx="102">
                  <c:v>493.00000000000017</c:v>
                </c:pt>
                <c:pt idx="103">
                  <c:v>496.00000000000017</c:v>
                </c:pt>
                <c:pt idx="104">
                  <c:v>501.00000000000017</c:v>
                </c:pt>
                <c:pt idx="105">
                  <c:v>506.00000000000017</c:v>
                </c:pt>
                <c:pt idx="106">
                  <c:v>511.00000000000017</c:v>
                </c:pt>
                <c:pt idx="107">
                  <c:v>515.00000000000011</c:v>
                </c:pt>
                <c:pt idx="108">
                  <c:v>515.00000000000011</c:v>
                </c:pt>
                <c:pt idx="109">
                  <c:v>515.00000000000011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B87-4C43-83BA-4CAAAD31AB4D}"/>
            </c:ext>
          </c:extLst>
        </c:ser>
        <c:ser>
          <c:idx val="4"/>
          <c:order val="4"/>
          <c:tx>
            <c:strRef>
              <c:f>EVAPOTRANSPIRASI!$AA$129</c:f>
              <c:strCache>
                <c:ptCount val="1"/>
                <c:pt idx="0">
                  <c:v>SRI 40% </c:v>
                </c:pt>
              </c:strCache>
            </c:strRef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rgbClr val="ED7D31">
                  <a:lumMod val="60000"/>
                  <a:lumOff val="40000"/>
                </a:srgbClr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EVAPOTRANSPIRASI!$V$131:$V$240</c:f>
              <c:numCache>
                <c:formatCode>General</c:formatCode>
                <c:ptCount val="1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</c:numCache>
            </c:numRef>
          </c:xVal>
          <c:yVal>
            <c:numRef>
              <c:f>EVAPOTRANSPIRASI!$AA$131:$AA$240</c:f>
              <c:numCache>
                <c:formatCode>General</c:formatCode>
                <c:ptCount val="110"/>
                <c:pt idx="0">
                  <c:v>0</c:v>
                </c:pt>
                <c:pt idx="1">
                  <c:v>2</c:v>
                </c:pt>
                <c:pt idx="2">
                  <c:v>3.0000000000000004</c:v>
                </c:pt>
                <c:pt idx="3">
                  <c:v>5</c:v>
                </c:pt>
                <c:pt idx="4">
                  <c:v>7</c:v>
                </c:pt>
                <c:pt idx="5">
                  <c:v>7.9999999999999991</c:v>
                </c:pt>
                <c:pt idx="6">
                  <c:v>10</c:v>
                </c:pt>
                <c:pt idx="7">
                  <c:v>12</c:v>
                </c:pt>
                <c:pt idx="8">
                  <c:v>13</c:v>
                </c:pt>
                <c:pt idx="9">
                  <c:v>13</c:v>
                </c:pt>
                <c:pt idx="10">
                  <c:v>15</c:v>
                </c:pt>
                <c:pt idx="11">
                  <c:v>15</c:v>
                </c:pt>
                <c:pt idx="12">
                  <c:v>17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24.000000000000004</c:v>
                </c:pt>
                <c:pt idx="17">
                  <c:v>26.000000000000007</c:v>
                </c:pt>
                <c:pt idx="18">
                  <c:v>27.000000000000007</c:v>
                </c:pt>
                <c:pt idx="19">
                  <c:v>29.000000000000007</c:v>
                </c:pt>
                <c:pt idx="20">
                  <c:v>32.000000000000007</c:v>
                </c:pt>
                <c:pt idx="21">
                  <c:v>33.000000000000007</c:v>
                </c:pt>
                <c:pt idx="22">
                  <c:v>35</c:v>
                </c:pt>
                <c:pt idx="23">
                  <c:v>36.999999999999993</c:v>
                </c:pt>
                <c:pt idx="24">
                  <c:v>38.999999999999986</c:v>
                </c:pt>
                <c:pt idx="25">
                  <c:v>41.999999999999986</c:v>
                </c:pt>
                <c:pt idx="26">
                  <c:v>44.999999999999986</c:v>
                </c:pt>
                <c:pt idx="27">
                  <c:v>46.999999999999986</c:v>
                </c:pt>
                <c:pt idx="28">
                  <c:v>48.999999999999979</c:v>
                </c:pt>
                <c:pt idx="29">
                  <c:v>50.999999999999972</c:v>
                </c:pt>
                <c:pt idx="30">
                  <c:v>52.999999999999964</c:v>
                </c:pt>
                <c:pt idx="31">
                  <c:v>54.999999999999964</c:v>
                </c:pt>
                <c:pt idx="32">
                  <c:v>56.999999999999964</c:v>
                </c:pt>
                <c:pt idx="33">
                  <c:v>59.999999999999964</c:v>
                </c:pt>
                <c:pt idx="34">
                  <c:v>63.999999999999972</c:v>
                </c:pt>
                <c:pt idx="35">
                  <c:v>68.999999999999972</c:v>
                </c:pt>
                <c:pt idx="36">
                  <c:v>71.999999999999972</c:v>
                </c:pt>
                <c:pt idx="37">
                  <c:v>75.999999999999972</c:v>
                </c:pt>
                <c:pt idx="38">
                  <c:v>78.999999999999972</c:v>
                </c:pt>
                <c:pt idx="39">
                  <c:v>84.999999999999972</c:v>
                </c:pt>
                <c:pt idx="40">
                  <c:v>88.999999999999972</c:v>
                </c:pt>
                <c:pt idx="41">
                  <c:v>92.999999999999972</c:v>
                </c:pt>
                <c:pt idx="42">
                  <c:v>97.999999999999972</c:v>
                </c:pt>
                <c:pt idx="43">
                  <c:v>100.99999999999997</c:v>
                </c:pt>
                <c:pt idx="44">
                  <c:v>104.99999999999999</c:v>
                </c:pt>
                <c:pt idx="45">
                  <c:v>108.99999999999999</c:v>
                </c:pt>
                <c:pt idx="46">
                  <c:v>114.99999999999999</c:v>
                </c:pt>
                <c:pt idx="47">
                  <c:v>122.99999999999999</c:v>
                </c:pt>
                <c:pt idx="48">
                  <c:v>127</c:v>
                </c:pt>
                <c:pt idx="49">
                  <c:v>131</c:v>
                </c:pt>
                <c:pt idx="50">
                  <c:v>136</c:v>
                </c:pt>
                <c:pt idx="51">
                  <c:v>139</c:v>
                </c:pt>
                <c:pt idx="52">
                  <c:v>143</c:v>
                </c:pt>
                <c:pt idx="53">
                  <c:v>147</c:v>
                </c:pt>
                <c:pt idx="54">
                  <c:v>147</c:v>
                </c:pt>
                <c:pt idx="55">
                  <c:v>155.00000000000003</c:v>
                </c:pt>
                <c:pt idx="56">
                  <c:v>163</c:v>
                </c:pt>
                <c:pt idx="57">
                  <c:v>172</c:v>
                </c:pt>
                <c:pt idx="58">
                  <c:v>175.99999999999997</c:v>
                </c:pt>
                <c:pt idx="59">
                  <c:v>182</c:v>
                </c:pt>
                <c:pt idx="60">
                  <c:v>190.99999999999997</c:v>
                </c:pt>
                <c:pt idx="61">
                  <c:v>197.99999999999997</c:v>
                </c:pt>
                <c:pt idx="62">
                  <c:v>204.99999999999997</c:v>
                </c:pt>
                <c:pt idx="63">
                  <c:v>209.99999999999997</c:v>
                </c:pt>
                <c:pt idx="64">
                  <c:v>216.99999999999994</c:v>
                </c:pt>
                <c:pt idx="65">
                  <c:v>222.99999999999997</c:v>
                </c:pt>
                <c:pt idx="66">
                  <c:v>227.99999999999997</c:v>
                </c:pt>
                <c:pt idx="67">
                  <c:v>232.99999999999997</c:v>
                </c:pt>
                <c:pt idx="68">
                  <c:v>241.99999999999994</c:v>
                </c:pt>
                <c:pt idx="69">
                  <c:v>247.99999999999997</c:v>
                </c:pt>
                <c:pt idx="70">
                  <c:v>254</c:v>
                </c:pt>
                <c:pt idx="71">
                  <c:v>260</c:v>
                </c:pt>
                <c:pt idx="72">
                  <c:v>266</c:v>
                </c:pt>
                <c:pt idx="73">
                  <c:v>273</c:v>
                </c:pt>
                <c:pt idx="74">
                  <c:v>280</c:v>
                </c:pt>
                <c:pt idx="75">
                  <c:v>286</c:v>
                </c:pt>
                <c:pt idx="76">
                  <c:v>292</c:v>
                </c:pt>
                <c:pt idx="77">
                  <c:v>299</c:v>
                </c:pt>
                <c:pt idx="78">
                  <c:v>306</c:v>
                </c:pt>
                <c:pt idx="79">
                  <c:v>315</c:v>
                </c:pt>
                <c:pt idx="80">
                  <c:v>324</c:v>
                </c:pt>
                <c:pt idx="81">
                  <c:v>330</c:v>
                </c:pt>
                <c:pt idx="82">
                  <c:v>337</c:v>
                </c:pt>
                <c:pt idx="83">
                  <c:v>348.00000000000006</c:v>
                </c:pt>
                <c:pt idx="84">
                  <c:v>348.00000000000006</c:v>
                </c:pt>
                <c:pt idx="85">
                  <c:v>355.00000000000006</c:v>
                </c:pt>
                <c:pt idx="86">
                  <c:v>362.00000000000011</c:v>
                </c:pt>
                <c:pt idx="87">
                  <c:v>372.00000000000011</c:v>
                </c:pt>
                <c:pt idx="88">
                  <c:v>372.00000000000011</c:v>
                </c:pt>
                <c:pt idx="89">
                  <c:v>372.00000000000011</c:v>
                </c:pt>
                <c:pt idx="90">
                  <c:v>378.00000000000011</c:v>
                </c:pt>
                <c:pt idx="91">
                  <c:v>384.00000000000011</c:v>
                </c:pt>
                <c:pt idx="92">
                  <c:v>390.00000000000011</c:v>
                </c:pt>
                <c:pt idx="93">
                  <c:v>397.00000000000017</c:v>
                </c:pt>
                <c:pt idx="94">
                  <c:v>402.00000000000017</c:v>
                </c:pt>
                <c:pt idx="95">
                  <c:v>408.00000000000017</c:v>
                </c:pt>
                <c:pt idx="96">
                  <c:v>414.00000000000023</c:v>
                </c:pt>
                <c:pt idx="97">
                  <c:v>421.00000000000023</c:v>
                </c:pt>
                <c:pt idx="98">
                  <c:v>426.00000000000023</c:v>
                </c:pt>
                <c:pt idx="99">
                  <c:v>430.00000000000023</c:v>
                </c:pt>
                <c:pt idx="100">
                  <c:v>437.00000000000023</c:v>
                </c:pt>
                <c:pt idx="101">
                  <c:v>444.00000000000028</c:v>
                </c:pt>
                <c:pt idx="102">
                  <c:v>446.00000000000028</c:v>
                </c:pt>
                <c:pt idx="103">
                  <c:v>449.00000000000028</c:v>
                </c:pt>
                <c:pt idx="104">
                  <c:v>455.00000000000028</c:v>
                </c:pt>
                <c:pt idx="105">
                  <c:v>461.00000000000028</c:v>
                </c:pt>
                <c:pt idx="106">
                  <c:v>468.00000000000034</c:v>
                </c:pt>
                <c:pt idx="107">
                  <c:v>468.00000000000034</c:v>
                </c:pt>
                <c:pt idx="108">
                  <c:v>468.00000000000034</c:v>
                </c:pt>
                <c:pt idx="109">
                  <c:v>468.00000000000034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B87-4C43-83BA-4CAAAD31A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7463632"/>
        <c:axId val="547468224"/>
      </c:scatterChart>
      <c:valAx>
        <c:axId val="547463632"/>
        <c:scaling>
          <c:orientation val="minMax"/>
          <c:max val="11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Hari Setelah Tanam</a:t>
                </a:r>
              </a:p>
            </c:rich>
          </c:tx>
          <c:layout>
            <c:manualLayout>
              <c:xMode val="edge"/>
              <c:yMode val="edge"/>
              <c:x val="0.48222435607513947"/>
              <c:y val="0.960078743121446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7468224"/>
        <c:crosses val="autoZero"/>
        <c:crossBetween val="midCat"/>
        <c:majorUnit val="10"/>
      </c:valAx>
      <c:valAx>
        <c:axId val="547468224"/>
        <c:scaling>
          <c:orientation val="minMax"/>
          <c:max val="6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 sz="1200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Evapotranspirasi </a:t>
                </a:r>
                <a:r>
                  <a:rPr lang="en-ID" sz="1200" b="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Kumulatif (mm)</a:t>
                </a:r>
                <a:endParaRPr lang="en-ID" sz="1200" b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2.9358729786608502E-3"/>
              <c:y val="0.375656212284115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7463632"/>
        <c:crosses val="autoZero"/>
        <c:crossBetween val="midCat"/>
        <c:majorUnit val="50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5.592958956092426E-2"/>
          <c:y val="7.9065434192912412E-2"/>
          <c:w val="0.51301623441880262"/>
          <c:h val="2.8619372172411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92293822600565"/>
          <c:y val="5.1876908017451734E-2"/>
          <c:w val="0.83754521314377517"/>
          <c:h val="0.781882830190264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'Tinggi Tanaman'!$AZ$33</c:f>
              <c:strCache>
                <c:ptCount val="1"/>
                <c:pt idx="0">
                  <c:v>KONCON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numRef>
              <c:f>'Tinggi Tanaman'!$BA$32:$BG$32</c:f>
              <c:numCache>
                <c:formatCode>General</c:formatCode>
                <c:ptCount val="7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</c:numCache>
            </c:numRef>
          </c:cat>
          <c:val>
            <c:numRef>
              <c:f>'Tinggi Tanaman'!$BA$33:$BG$33</c:f>
              <c:numCache>
                <c:formatCode>0.0</c:formatCode>
                <c:ptCount val="7"/>
                <c:pt idx="0">
                  <c:v>13.7</c:v>
                </c:pt>
                <c:pt idx="1">
                  <c:v>41.333333333333336</c:v>
                </c:pt>
                <c:pt idx="2">
                  <c:v>68</c:v>
                </c:pt>
                <c:pt idx="3">
                  <c:v>88.666666666666671</c:v>
                </c:pt>
                <c:pt idx="4">
                  <c:v>92.666666666666671</c:v>
                </c:pt>
                <c:pt idx="5">
                  <c:v>100.33333333333333</c:v>
                </c:pt>
                <c:pt idx="6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44-4B42-B991-7207BA5860D2}"/>
            </c:ext>
          </c:extLst>
        </c:ser>
        <c:ser>
          <c:idx val="1"/>
          <c:order val="1"/>
          <c:tx>
            <c:strRef>
              <c:f>'Tinggi Tanaman'!$AZ$34</c:f>
              <c:strCache>
                <c:ptCount val="1"/>
                <c:pt idx="0">
                  <c:v>KON20%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numRef>
              <c:f>'Tinggi Tanaman'!$BA$32:$BG$32</c:f>
              <c:numCache>
                <c:formatCode>General</c:formatCode>
                <c:ptCount val="7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</c:numCache>
            </c:numRef>
          </c:cat>
          <c:val>
            <c:numRef>
              <c:f>'Tinggi Tanaman'!$BA$34:$BG$34</c:f>
              <c:numCache>
                <c:formatCode>0.0</c:formatCode>
                <c:ptCount val="7"/>
                <c:pt idx="0">
                  <c:v>13.7</c:v>
                </c:pt>
                <c:pt idx="1">
                  <c:v>48.333333333333336</c:v>
                </c:pt>
                <c:pt idx="2">
                  <c:v>77</c:v>
                </c:pt>
                <c:pt idx="3">
                  <c:v>88.333333333333329</c:v>
                </c:pt>
                <c:pt idx="4">
                  <c:v>94</c:v>
                </c:pt>
                <c:pt idx="5">
                  <c:v>102.33333333333333</c:v>
                </c:pt>
                <c:pt idx="6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44-4B42-B991-7207BA5860D2}"/>
            </c:ext>
          </c:extLst>
        </c:ser>
        <c:ser>
          <c:idx val="2"/>
          <c:order val="2"/>
          <c:tx>
            <c:strRef>
              <c:f>'Tinggi Tanaman'!$AZ$35</c:f>
              <c:strCache>
                <c:ptCount val="1"/>
                <c:pt idx="0">
                  <c:v>KON40%</c:v>
                </c:pt>
              </c:strCache>
            </c:strRef>
          </c:tx>
          <c:spPr>
            <a:pattFill prst="dashVert">
              <a:fgClr>
                <a:schemeClr val="tx1"/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  <a:effectLst/>
          </c:spPr>
          <c:invertIfNegative val="0"/>
          <c:cat>
            <c:numRef>
              <c:f>'Tinggi Tanaman'!$BA$32:$BG$32</c:f>
              <c:numCache>
                <c:formatCode>General</c:formatCode>
                <c:ptCount val="7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</c:numCache>
            </c:numRef>
          </c:cat>
          <c:val>
            <c:numRef>
              <c:f>'Tinggi Tanaman'!$BA$35:$BG$35</c:f>
              <c:numCache>
                <c:formatCode>0.0</c:formatCode>
                <c:ptCount val="7"/>
                <c:pt idx="0">
                  <c:v>14.3</c:v>
                </c:pt>
                <c:pt idx="1">
                  <c:v>46.333333333333336</c:v>
                </c:pt>
                <c:pt idx="2">
                  <c:v>74.666666666666671</c:v>
                </c:pt>
                <c:pt idx="3">
                  <c:v>88.333333333333329</c:v>
                </c:pt>
                <c:pt idx="4">
                  <c:v>92.333333333333329</c:v>
                </c:pt>
                <c:pt idx="5">
                  <c:v>102.66666666666667</c:v>
                </c:pt>
                <c:pt idx="6">
                  <c:v>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44-4B42-B991-7207BA5860D2}"/>
            </c:ext>
          </c:extLst>
        </c:ser>
        <c:ser>
          <c:idx val="3"/>
          <c:order val="3"/>
          <c:tx>
            <c:strRef>
              <c:f>'Tinggi Tanaman'!$AZ$36</c:f>
              <c:strCache>
                <c:ptCount val="1"/>
                <c:pt idx="0">
                  <c:v>SRI20%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numRef>
              <c:f>'Tinggi Tanaman'!$BA$32:$BG$32</c:f>
              <c:numCache>
                <c:formatCode>General</c:formatCode>
                <c:ptCount val="7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</c:numCache>
            </c:numRef>
          </c:cat>
          <c:val>
            <c:numRef>
              <c:f>'Tinggi Tanaman'!$BA$36:$BG$36</c:f>
              <c:numCache>
                <c:formatCode>0.0</c:formatCode>
                <c:ptCount val="7"/>
                <c:pt idx="0">
                  <c:v>14</c:v>
                </c:pt>
                <c:pt idx="1">
                  <c:v>48</c:v>
                </c:pt>
                <c:pt idx="2">
                  <c:v>78</c:v>
                </c:pt>
                <c:pt idx="3">
                  <c:v>90</c:v>
                </c:pt>
                <c:pt idx="4">
                  <c:v>94.666666666666671</c:v>
                </c:pt>
                <c:pt idx="5">
                  <c:v>101</c:v>
                </c:pt>
                <c:pt idx="6">
                  <c:v>110.66666666666667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44-4B42-B991-7207BA5860D2}"/>
            </c:ext>
          </c:extLst>
        </c:ser>
        <c:ser>
          <c:idx val="4"/>
          <c:order val="4"/>
          <c:tx>
            <c:strRef>
              <c:f>'Tinggi Tanaman'!$AZ$37</c:f>
              <c:strCache>
                <c:ptCount val="1"/>
                <c:pt idx="0">
                  <c:v>SRI40%</c:v>
                </c:pt>
              </c:strCache>
            </c:strRef>
          </c:tx>
          <c:spPr>
            <a:pattFill prst="dashVert">
              <a:fgClr>
                <a:schemeClr val="tx1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 w="3175">
              <a:solidFill>
                <a:schemeClr val="tx1"/>
              </a:solidFill>
            </a:ln>
            <a:effectLst/>
          </c:spPr>
          <c:invertIfNegative val="0"/>
          <c:cat>
            <c:numRef>
              <c:f>'Tinggi Tanaman'!$BA$32:$BG$32</c:f>
              <c:numCache>
                <c:formatCode>General</c:formatCode>
                <c:ptCount val="7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</c:numCache>
            </c:numRef>
          </c:cat>
          <c:val>
            <c:numRef>
              <c:f>'Tinggi Tanaman'!$BA$37:$BG$37</c:f>
              <c:numCache>
                <c:formatCode>0.0</c:formatCode>
                <c:ptCount val="7"/>
                <c:pt idx="0">
                  <c:v>14</c:v>
                </c:pt>
                <c:pt idx="1">
                  <c:v>44.333333333333336</c:v>
                </c:pt>
                <c:pt idx="2">
                  <c:v>72</c:v>
                </c:pt>
                <c:pt idx="3">
                  <c:v>84</c:v>
                </c:pt>
                <c:pt idx="4">
                  <c:v>88.333333333333329</c:v>
                </c:pt>
                <c:pt idx="5">
                  <c:v>95</c:v>
                </c:pt>
                <c:pt idx="6">
                  <c:v>102.33333333333333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44-4B42-B991-7207BA586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0513688"/>
        <c:axId val="550517296"/>
      </c:barChart>
      <c:catAx>
        <c:axId val="550513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Hari</a:t>
                </a:r>
                <a:r>
                  <a:rPr lang="en-ID" baseline="0"/>
                  <a:t> Setelah Tanam</a:t>
                </a:r>
                <a:endParaRPr lang="en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50517296"/>
        <c:crosses val="autoZero"/>
        <c:auto val="1"/>
        <c:lblAlgn val="ctr"/>
        <c:lblOffset val="100"/>
        <c:noMultiLvlLbl val="0"/>
      </c:catAx>
      <c:valAx>
        <c:axId val="550517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D" sz="11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Rerata</a:t>
                </a:r>
                <a:r>
                  <a:rPr lang="en-ID" sz="110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tinggi tanaman</a:t>
                </a:r>
                <a:endParaRPr lang="en-ID" sz="11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6259520608575748E-2"/>
              <c:y val="0.201256009380424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50513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615378694274829"/>
          <c:y val="5.3913692928470598E-2"/>
          <c:w val="0.67465519659224482"/>
          <c:h val="7.83093019015530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13802622498272E-2"/>
          <c:y val="4.4070707459464099E-2"/>
          <c:w val="0.89338336783988959"/>
          <c:h val="0.799722136870935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Anakan!$R$44</c:f>
              <c:strCache>
                <c:ptCount val="1"/>
                <c:pt idx="0">
                  <c:v>Kon Con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Anakan!$S$50:$V$50</c:f>
                <c:numCache>
                  <c:formatCode>General</c:formatCode>
                  <c:ptCount val="4"/>
                  <c:pt idx="0">
                    <c:v>0.43390275977259174</c:v>
                  </c:pt>
                  <c:pt idx="1">
                    <c:v>0.73493091974016433</c:v>
                  </c:pt>
                  <c:pt idx="2">
                    <c:v>1.0511604404680284</c:v>
                  </c:pt>
                  <c:pt idx="3">
                    <c:v>1.5703660027891748</c:v>
                  </c:pt>
                </c:numCache>
              </c:numRef>
            </c:plus>
            <c:minus>
              <c:numRef>
                <c:f>Anakan!$S$50:$V$50</c:f>
                <c:numCache>
                  <c:formatCode>General</c:formatCode>
                  <c:ptCount val="4"/>
                  <c:pt idx="0">
                    <c:v>0.43390275977259174</c:v>
                  </c:pt>
                  <c:pt idx="1">
                    <c:v>0.73493091974016433</c:v>
                  </c:pt>
                  <c:pt idx="2">
                    <c:v>1.0511604404680284</c:v>
                  </c:pt>
                  <c:pt idx="3">
                    <c:v>1.5703660027891748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FF0000"/>
                </a:solidFill>
                <a:round/>
              </a:ln>
              <a:effectLst/>
            </c:spPr>
          </c:errBars>
          <c:cat>
            <c:numRef>
              <c:f>Anakan!$S$43:$V$43</c:f>
              <c:numCache>
                <c:formatCode>General</c:formatCode>
                <c:ptCount val="4"/>
                <c:pt idx="0">
                  <c:v>22</c:v>
                </c:pt>
                <c:pt idx="1">
                  <c:v>36</c:v>
                </c:pt>
                <c:pt idx="2">
                  <c:v>50</c:v>
                </c:pt>
                <c:pt idx="3">
                  <c:v>67</c:v>
                </c:pt>
              </c:numCache>
            </c:numRef>
          </c:cat>
          <c:val>
            <c:numRef>
              <c:f>Anakan!$S$44:$V$44</c:f>
              <c:numCache>
                <c:formatCode>0.00</c:formatCode>
                <c:ptCount val="4"/>
                <c:pt idx="0">
                  <c:v>5.2222222222222223</c:v>
                </c:pt>
                <c:pt idx="1">
                  <c:v>13.11</c:v>
                </c:pt>
                <c:pt idx="2">
                  <c:v>17.777777777777779</c:v>
                </c:pt>
                <c:pt idx="3">
                  <c:v>22.777777777777779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62-4A72-B354-009B979E898F}"/>
            </c:ext>
          </c:extLst>
        </c:ser>
        <c:ser>
          <c:idx val="1"/>
          <c:order val="1"/>
          <c:tx>
            <c:strRef>
              <c:f>Anakan!$R$45</c:f>
              <c:strCache>
                <c:ptCount val="1"/>
                <c:pt idx="0">
                  <c:v>Kon 20%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Anakan!$S$51:$V$51</c:f>
                <c:numCache>
                  <c:formatCode>General</c:formatCode>
                  <c:ptCount val="4"/>
                  <c:pt idx="0">
                    <c:v>0.35136418446315321</c:v>
                  </c:pt>
                  <c:pt idx="1">
                    <c:v>0.92462872094962512</c:v>
                  </c:pt>
                  <c:pt idx="2">
                    <c:v>1.4315665251916811</c:v>
                  </c:pt>
                  <c:pt idx="3">
                    <c:v>1.8592445034090561</c:v>
                  </c:pt>
                </c:numCache>
              </c:numRef>
            </c:plus>
            <c:minus>
              <c:numRef>
                <c:f>Anakan!$S$51:$V$51</c:f>
                <c:numCache>
                  <c:formatCode>General</c:formatCode>
                  <c:ptCount val="4"/>
                  <c:pt idx="0">
                    <c:v>0.35136418446315321</c:v>
                  </c:pt>
                  <c:pt idx="1">
                    <c:v>0.92462872094962512</c:v>
                  </c:pt>
                  <c:pt idx="2">
                    <c:v>1.4315665251916811</c:v>
                  </c:pt>
                  <c:pt idx="3">
                    <c:v>1.8592445034090561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FF0000"/>
                </a:solidFill>
                <a:round/>
              </a:ln>
              <a:effectLst/>
            </c:spPr>
          </c:errBars>
          <c:cat>
            <c:numRef>
              <c:f>Anakan!$S$43:$V$43</c:f>
              <c:numCache>
                <c:formatCode>General</c:formatCode>
                <c:ptCount val="4"/>
                <c:pt idx="0">
                  <c:v>22</c:v>
                </c:pt>
                <c:pt idx="1">
                  <c:v>36</c:v>
                </c:pt>
                <c:pt idx="2">
                  <c:v>50</c:v>
                </c:pt>
                <c:pt idx="3">
                  <c:v>67</c:v>
                </c:pt>
              </c:numCache>
            </c:numRef>
          </c:cat>
          <c:val>
            <c:numRef>
              <c:f>Anakan!$S$45:$V$45</c:f>
              <c:numCache>
                <c:formatCode>0.00</c:formatCode>
                <c:ptCount val="4"/>
                <c:pt idx="0">
                  <c:v>5.1111111111111107</c:v>
                </c:pt>
                <c:pt idx="1">
                  <c:v>11.78</c:v>
                </c:pt>
                <c:pt idx="2">
                  <c:v>15.777777777777779</c:v>
                </c:pt>
                <c:pt idx="3">
                  <c:v>20.111111111111111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62-4A72-B354-009B979E898F}"/>
            </c:ext>
          </c:extLst>
        </c:ser>
        <c:ser>
          <c:idx val="2"/>
          <c:order val="2"/>
          <c:tx>
            <c:strRef>
              <c:f>Anakan!$R$46</c:f>
              <c:strCache>
                <c:ptCount val="1"/>
                <c:pt idx="0">
                  <c:v>Kon 40%</c:v>
                </c:pt>
              </c:strCache>
            </c:strRef>
          </c:tx>
          <c:spPr>
            <a:pattFill prst="dashVert">
              <a:fgClr>
                <a:schemeClr val="tx1"/>
              </a:fgClr>
              <a:bgClr>
                <a:schemeClr val="bg1"/>
              </a:bgClr>
            </a:pattFill>
            <a:ln w="3175">
              <a:solidFill>
                <a:sysClr val="windowText" lastClr="000000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Anakan!$S$52:$V$52</c:f>
                <c:numCache>
                  <c:formatCode>General</c:formatCode>
                  <c:ptCount val="4"/>
                  <c:pt idx="0">
                    <c:v>0.28867513459481287</c:v>
                  </c:pt>
                  <c:pt idx="1">
                    <c:v>0.6454972243679028</c:v>
                  </c:pt>
                  <c:pt idx="2">
                    <c:v>1.2018504251546631</c:v>
                  </c:pt>
                  <c:pt idx="3">
                    <c:v>1.667592335533737</c:v>
                  </c:pt>
                </c:numCache>
              </c:numRef>
            </c:plus>
            <c:minus>
              <c:numRef>
                <c:f>Anakan!$S$52:$V$52</c:f>
                <c:numCache>
                  <c:formatCode>General</c:formatCode>
                  <c:ptCount val="4"/>
                  <c:pt idx="0">
                    <c:v>0.28867513459481287</c:v>
                  </c:pt>
                  <c:pt idx="1">
                    <c:v>0.6454972243679028</c:v>
                  </c:pt>
                  <c:pt idx="2">
                    <c:v>1.2018504251546631</c:v>
                  </c:pt>
                  <c:pt idx="3">
                    <c:v>1.667592335533737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FF0000"/>
                </a:solidFill>
                <a:round/>
              </a:ln>
              <a:effectLst/>
            </c:spPr>
          </c:errBars>
          <c:cat>
            <c:numRef>
              <c:f>Anakan!$S$43:$V$43</c:f>
              <c:numCache>
                <c:formatCode>General</c:formatCode>
                <c:ptCount val="4"/>
                <c:pt idx="0">
                  <c:v>22</c:v>
                </c:pt>
                <c:pt idx="1">
                  <c:v>36</c:v>
                </c:pt>
                <c:pt idx="2">
                  <c:v>50</c:v>
                </c:pt>
                <c:pt idx="3">
                  <c:v>67</c:v>
                </c:pt>
              </c:numCache>
            </c:numRef>
          </c:cat>
          <c:val>
            <c:numRef>
              <c:f>Anakan!$S$46:$V$46</c:f>
              <c:numCache>
                <c:formatCode>0.00</c:formatCode>
                <c:ptCount val="4"/>
                <c:pt idx="0">
                  <c:v>5.666666666666667</c:v>
                </c:pt>
                <c:pt idx="1">
                  <c:v>9</c:v>
                </c:pt>
                <c:pt idx="2">
                  <c:v>17.333333333333332</c:v>
                </c:pt>
                <c:pt idx="3">
                  <c:v>19.444444444444443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62-4A72-B354-009B979E898F}"/>
            </c:ext>
          </c:extLst>
        </c:ser>
        <c:ser>
          <c:idx val="3"/>
          <c:order val="3"/>
          <c:tx>
            <c:strRef>
              <c:f>Anakan!$R$47</c:f>
              <c:strCache>
                <c:ptCount val="1"/>
                <c:pt idx="0">
                  <c:v>SRI 20%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Anakan!$S$53:$V$53</c:f>
                <c:numCache>
                  <c:formatCode>General</c:formatCode>
                  <c:ptCount val="4"/>
                  <c:pt idx="0">
                    <c:v>0.43390275977259174</c:v>
                  </c:pt>
                  <c:pt idx="1">
                    <c:v>0.48432210483785298</c:v>
                  </c:pt>
                  <c:pt idx="2">
                    <c:v>1.2705107362254744</c:v>
                  </c:pt>
                  <c:pt idx="3">
                    <c:v>1.7005808738904424</c:v>
                  </c:pt>
                </c:numCache>
              </c:numRef>
            </c:plus>
            <c:minus>
              <c:numRef>
                <c:f>Anakan!$S$53:$V$53</c:f>
                <c:numCache>
                  <c:formatCode>General</c:formatCode>
                  <c:ptCount val="4"/>
                  <c:pt idx="0">
                    <c:v>0.43390275977259174</c:v>
                  </c:pt>
                  <c:pt idx="1">
                    <c:v>0.48432210483785298</c:v>
                  </c:pt>
                  <c:pt idx="2">
                    <c:v>1.2705107362254744</c:v>
                  </c:pt>
                  <c:pt idx="3">
                    <c:v>1.7005808738904424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FF0000"/>
                </a:solidFill>
                <a:round/>
              </a:ln>
              <a:effectLst/>
            </c:spPr>
          </c:errBars>
          <c:cat>
            <c:numRef>
              <c:f>Anakan!$S$43:$V$43</c:f>
              <c:numCache>
                <c:formatCode>General</c:formatCode>
                <c:ptCount val="4"/>
                <c:pt idx="0">
                  <c:v>22</c:v>
                </c:pt>
                <c:pt idx="1">
                  <c:v>36</c:v>
                </c:pt>
                <c:pt idx="2">
                  <c:v>50</c:v>
                </c:pt>
                <c:pt idx="3">
                  <c:v>67</c:v>
                </c:pt>
              </c:numCache>
            </c:numRef>
          </c:cat>
          <c:val>
            <c:numRef>
              <c:f>Anakan!$S$47:$V$47</c:f>
              <c:numCache>
                <c:formatCode>0.00</c:formatCode>
                <c:ptCount val="4"/>
                <c:pt idx="0">
                  <c:v>7.2222222222222223</c:v>
                </c:pt>
                <c:pt idx="1">
                  <c:v>13.11</c:v>
                </c:pt>
                <c:pt idx="2">
                  <c:v>17.555555555555557</c:v>
                </c:pt>
                <c:pt idx="3">
                  <c:v>21.444444444444443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62-4A72-B354-009B979E898F}"/>
            </c:ext>
          </c:extLst>
        </c:ser>
        <c:ser>
          <c:idx val="4"/>
          <c:order val="4"/>
          <c:tx>
            <c:strRef>
              <c:f>Anakan!$R$48</c:f>
              <c:strCache>
                <c:ptCount val="1"/>
                <c:pt idx="0">
                  <c:v>SRI 40%</c:v>
                </c:pt>
              </c:strCache>
            </c:strRef>
          </c:tx>
          <c:spPr>
            <a:pattFill prst="dashVert">
              <a:fgClr>
                <a:schemeClr val="tx1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 w="3175">
              <a:solidFill>
                <a:sysClr val="windowText" lastClr="000000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Anakan!$S$54:$V$54</c:f>
                <c:numCache>
                  <c:formatCode>General</c:formatCode>
                  <c:ptCount val="4"/>
                  <c:pt idx="0">
                    <c:v>0.35136418446315321</c:v>
                  </c:pt>
                  <c:pt idx="1">
                    <c:v>0.87841046115788302</c:v>
                  </c:pt>
                  <c:pt idx="2">
                    <c:v>1.6254154264808658</c:v>
                  </c:pt>
                  <c:pt idx="3">
                    <c:v>2.0283484737254089</c:v>
                  </c:pt>
                </c:numCache>
              </c:numRef>
            </c:plus>
            <c:minus>
              <c:numRef>
                <c:f>Anakan!$S$54:$V$54</c:f>
                <c:numCache>
                  <c:formatCode>General</c:formatCode>
                  <c:ptCount val="4"/>
                  <c:pt idx="0">
                    <c:v>0.35136418446315321</c:v>
                  </c:pt>
                  <c:pt idx="1">
                    <c:v>0.87841046115788302</c:v>
                  </c:pt>
                  <c:pt idx="2">
                    <c:v>1.6254154264808658</c:v>
                  </c:pt>
                  <c:pt idx="3">
                    <c:v>2.0283484737254089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FF0000"/>
                </a:solidFill>
                <a:round/>
              </a:ln>
              <a:effectLst/>
            </c:spPr>
          </c:errBars>
          <c:cat>
            <c:numRef>
              <c:f>Anakan!$S$43:$V$43</c:f>
              <c:numCache>
                <c:formatCode>General</c:formatCode>
                <c:ptCount val="4"/>
                <c:pt idx="0">
                  <c:v>22</c:v>
                </c:pt>
                <c:pt idx="1">
                  <c:v>36</c:v>
                </c:pt>
                <c:pt idx="2">
                  <c:v>50</c:v>
                </c:pt>
                <c:pt idx="3">
                  <c:v>67</c:v>
                </c:pt>
              </c:numCache>
            </c:numRef>
          </c:cat>
          <c:val>
            <c:numRef>
              <c:f>Anakan!$S$48:$V$48</c:f>
              <c:numCache>
                <c:formatCode>0.00</c:formatCode>
                <c:ptCount val="4"/>
                <c:pt idx="0">
                  <c:v>5.1111111111111107</c:v>
                </c:pt>
                <c:pt idx="1">
                  <c:v>9.2200000000000006</c:v>
                </c:pt>
                <c:pt idx="2">
                  <c:v>14.555555555555555</c:v>
                </c:pt>
                <c:pt idx="3">
                  <c:v>19.555555555555557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62-4A72-B354-009B979E8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2940736"/>
        <c:axId val="562936144"/>
      </c:barChart>
      <c:catAx>
        <c:axId val="562940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D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Hari Setelah Tanam</a:t>
                </a:r>
              </a:p>
            </c:rich>
          </c:tx>
          <c:layout>
            <c:manualLayout>
              <c:xMode val="edge"/>
              <c:yMode val="edge"/>
              <c:x val="0.42942608508864571"/>
              <c:y val="0.900312163815575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62936144"/>
        <c:crosses val="autoZero"/>
        <c:auto val="1"/>
        <c:lblAlgn val="ctr"/>
        <c:lblOffset val="100"/>
        <c:noMultiLvlLbl val="0"/>
      </c:catAx>
      <c:valAx>
        <c:axId val="562936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D" sz="8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Rerata anakan padi</a:t>
                </a:r>
              </a:p>
            </c:rich>
          </c:tx>
          <c:layout>
            <c:manualLayout>
              <c:xMode val="edge"/>
              <c:yMode val="edge"/>
              <c:x val="1.3481466569192208E-2"/>
              <c:y val="0.234464177883397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62940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481309081244031"/>
          <c:y val="5.4909259949444074E-2"/>
          <c:w val="0.43555751011572319"/>
          <c:h val="0.158550400550902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pattFill prst="wdDnDiag">
              <a:fgClr>
                <a:srgbClr val="FFFF00"/>
              </a:fgClr>
              <a:bgClr>
                <a:schemeClr val="bg1"/>
              </a:bgClr>
            </a:pattFill>
            <a:ln w="2222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222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7F6-4D97-AC94-D43982981A75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/>
              </a:solidFill>
              <a:ln w="222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7F6-4D97-AC94-D43982981A75}"/>
              </c:ext>
            </c:extLst>
          </c:dPt>
          <c:dPt>
            <c:idx val="2"/>
            <c:invertIfNegative val="0"/>
            <c:bubble3D val="0"/>
            <c:spPr>
              <a:pattFill prst="dashVert">
                <a:fgClr>
                  <a:schemeClr val="tx1"/>
                </a:fgClr>
                <a:bgClr>
                  <a:schemeClr val="bg1"/>
                </a:bgClr>
              </a:pattFill>
              <a:ln w="222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7F6-4D97-AC94-D43982981A7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 w="222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A7F6-4D97-AC94-D43982981A75}"/>
              </c:ext>
            </c:extLst>
          </c:dPt>
          <c:dPt>
            <c:idx val="4"/>
            <c:invertIfNegative val="0"/>
            <c:bubble3D val="0"/>
            <c:spPr>
              <a:pattFill prst="dashVert">
                <a:fgClr>
                  <a:schemeClr val="tx1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222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7F6-4D97-AC94-D43982981A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'HASIL PRODUKTIF (one way)'!$D$87:$H$87</c:f>
                <c:numCache>
                  <c:formatCode>General</c:formatCode>
                  <c:ptCount val="5"/>
                  <c:pt idx="0">
                    <c:v>4.0658165474515533</c:v>
                  </c:pt>
                  <c:pt idx="1">
                    <c:v>6.5165979914918823</c:v>
                  </c:pt>
                  <c:pt idx="2">
                    <c:v>5.6661219781791603</c:v>
                  </c:pt>
                  <c:pt idx="3">
                    <c:v>4.9771080898722291</c:v>
                  </c:pt>
                  <c:pt idx="4">
                    <c:v>4.4941663147014861</c:v>
                  </c:pt>
                </c:numCache>
              </c:numRef>
            </c:plus>
            <c:minus>
              <c:numRef>
                <c:f>'HASIL PRODUKTIF (one way)'!$D$87:$H$87</c:f>
                <c:numCache>
                  <c:formatCode>General</c:formatCode>
                  <c:ptCount val="5"/>
                  <c:pt idx="0">
                    <c:v>4.0658165474515533</c:v>
                  </c:pt>
                  <c:pt idx="1">
                    <c:v>6.5165979914918823</c:v>
                  </c:pt>
                  <c:pt idx="2">
                    <c:v>5.6661219781791603</c:v>
                  </c:pt>
                  <c:pt idx="3">
                    <c:v>4.9771080898722291</c:v>
                  </c:pt>
                  <c:pt idx="4">
                    <c:v>4.4941663147014861</c:v>
                  </c:pt>
                </c:numCache>
              </c:numRef>
            </c:minus>
            <c:spPr>
              <a:noFill/>
              <a:ln w="19050" cap="flat" cmpd="sng" algn="ctr">
                <a:solidFill>
                  <a:srgbClr val="FF0000"/>
                </a:solidFill>
                <a:round/>
              </a:ln>
              <a:effectLst/>
            </c:spPr>
          </c:errBars>
          <c:cat>
            <c:strRef>
              <c:f>'HASIL PRODUKTIF (one way)'!$D$71:$H$72</c:f>
              <c:strCache>
                <c:ptCount val="5"/>
                <c:pt idx="0">
                  <c:v>Kon Con </c:v>
                </c:pt>
                <c:pt idx="1">
                  <c:v>Kon 20% </c:v>
                </c:pt>
                <c:pt idx="2">
                  <c:v>Kon 40% </c:v>
                </c:pt>
                <c:pt idx="3">
                  <c:v>SRI 20% </c:v>
                </c:pt>
                <c:pt idx="4">
                  <c:v>SRI 40% </c:v>
                </c:pt>
              </c:strCache>
            </c:strRef>
          </c:cat>
          <c:val>
            <c:numRef>
              <c:f>'HASIL PRODUKTIF (one way)'!$D$83:$H$83</c:f>
              <c:numCache>
                <c:formatCode>0.00</c:formatCode>
                <c:ptCount val="5"/>
                <c:pt idx="0">
                  <c:v>39.555555555555557</c:v>
                </c:pt>
                <c:pt idx="1">
                  <c:v>42.222222222222221</c:v>
                </c:pt>
                <c:pt idx="2">
                  <c:v>42.777777777777779</c:v>
                </c:pt>
                <c:pt idx="3">
                  <c:v>38.222222222222221</c:v>
                </c:pt>
                <c:pt idx="4">
                  <c:v>29.555555555555557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F6-4D97-AC94-D43982981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100"/>
        <c:axId val="-746649088"/>
        <c:axId val="-746654528"/>
      </c:barChart>
      <c:catAx>
        <c:axId val="-74664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746654528"/>
        <c:crosses val="autoZero"/>
        <c:auto val="1"/>
        <c:lblAlgn val="ctr"/>
        <c:lblOffset val="100"/>
        <c:noMultiLvlLbl val="0"/>
      </c:catAx>
      <c:valAx>
        <c:axId val="-746654528"/>
        <c:scaling>
          <c:orientation val="minMax"/>
          <c:max val="50"/>
          <c:min val="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D" sz="1000" b="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Rerata Produksi Gabah Kering</a:t>
                </a:r>
              </a:p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ID" sz="1000" b="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(gram)</a:t>
                </a:r>
              </a:p>
            </c:rich>
          </c:tx>
          <c:layout>
            <c:manualLayout>
              <c:xMode val="edge"/>
              <c:yMode val="edge"/>
              <c:x val="1.4442239728669376E-2"/>
              <c:y val="0.257177306824880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crossAx val="-746649088"/>
        <c:crosses val="autoZero"/>
        <c:crossBetween val="between"/>
        <c:majorUnit val="10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13" Type="http://schemas.openxmlformats.org/officeDocument/2006/relationships/chart" Target="../charts/chart21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12" Type="http://schemas.openxmlformats.org/officeDocument/2006/relationships/chart" Target="../charts/chart20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11" Type="http://schemas.openxmlformats.org/officeDocument/2006/relationships/chart" Target="../charts/chart19.xml"/><Relationship Id="rId5" Type="http://schemas.openxmlformats.org/officeDocument/2006/relationships/chart" Target="../charts/chart13.xml"/><Relationship Id="rId15" Type="http://schemas.openxmlformats.org/officeDocument/2006/relationships/chart" Target="../charts/chart23.xml"/><Relationship Id="rId10" Type="http://schemas.openxmlformats.org/officeDocument/2006/relationships/chart" Target="../charts/chart18.xml"/><Relationship Id="rId4" Type="http://schemas.openxmlformats.org/officeDocument/2006/relationships/chart" Target="../charts/chart12.xml"/><Relationship Id="rId9" Type="http://schemas.openxmlformats.org/officeDocument/2006/relationships/chart" Target="../charts/chart17.xml"/><Relationship Id="rId14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447670</xdr:colOff>
      <xdr:row>11</xdr:row>
      <xdr:rowOff>119063</xdr:rowOff>
    </xdr:from>
    <xdr:to>
      <xdr:col>61</xdr:col>
      <xdr:colOff>119062</xdr:colOff>
      <xdr:row>55</xdr:row>
      <xdr:rowOff>47623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35</xdr:col>
      <xdr:colOff>309563</xdr:colOff>
      <xdr:row>87</xdr:row>
      <xdr:rowOff>119062</xdr:rowOff>
    </xdr:from>
    <xdr:to>
      <xdr:col>61</xdr:col>
      <xdr:colOff>528642</xdr:colOff>
      <xdr:row>131</xdr:row>
      <xdr:rowOff>183694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299605</xdr:colOff>
      <xdr:row>14</xdr:row>
      <xdr:rowOff>108240</xdr:rowOff>
    </xdr:from>
    <xdr:to>
      <xdr:col>57</xdr:col>
      <xdr:colOff>254144</xdr:colOff>
      <xdr:row>60</xdr:row>
      <xdr:rowOff>80095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95250</xdr:colOff>
      <xdr:row>152</xdr:row>
      <xdr:rowOff>95250</xdr:rowOff>
    </xdr:from>
    <xdr:to>
      <xdr:col>66</xdr:col>
      <xdr:colOff>4767</xdr:colOff>
      <xdr:row>197</xdr:row>
      <xdr:rowOff>23810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32</xdr:col>
      <xdr:colOff>0</xdr:colOff>
      <xdr:row>66</xdr:row>
      <xdr:rowOff>0</xdr:rowOff>
    </xdr:from>
    <xdr:to>
      <xdr:col>58</xdr:col>
      <xdr:colOff>564139</xdr:colOff>
      <xdr:row>111</xdr:row>
      <xdr:rowOff>162355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10DB462-8E09-4533-A3D6-2D03C5CA6E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0</xdr:colOff>
      <xdr:row>200</xdr:row>
      <xdr:rowOff>0</xdr:rowOff>
    </xdr:from>
    <xdr:to>
      <xdr:col>65</xdr:col>
      <xdr:colOff>521838</xdr:colOff>
      <xdr:row>244</xdr:row>
      <xdr:rowOff>119060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218480C-8B94-4D27-8EBE-A79362DEF7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60</xdr:col>
      <xdr:colOff>162103</xdr:colOff>
      <xdr:row>24</xdr:row>
      <xdr:rowOff>110396</xdr:rowOff>
    </xdr:from>
    <xdr:to>
      <xdr:col>67</xdr:col>
      <xdr:colOff>313764</xdr:colOff>
      <xdr:row>36</xdr:row>
      <xdr:rowOff>145676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E49AD1-161F-4CB8-AE81-9B02D7A81A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1097537</xdr:colOff>
      <xdr:row>39</xdr:row>
      <xdr:rowOff>150237</xdr:rowOff>
    </xdr:from>
    <xdr:to>
      <xdr:col>31</xdr:col>
      <xdr:colOff>95251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846B52D-7406-4943-ABFE-EBABE4923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1049760</xdr:colOff>
      <xdr:row>84</xdr:row>
      <xdr:rowOff>400139</xdr:rowOff>
    </xdr:from>
    <xdr:to>
      <xdr:col>20</xdr:col>
      <xdr:colOff>52368</xdr:colOff>
      <xdr:row>99</xdr:row>
      <xdr:rowOff>30514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225411</xdr:colOff>
      <xdr:row>0</xdr:row>
      <xdr:rowOff>0</xdr:rowOff>
    </xdr:from>
    <xdr:ext cx="2943816" cy="90935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0000000-0008-0000-0400-000003000000}"/>
                </a:ext>
              </a:extLst>
            </xdr:cNvPr>
            <xdr:cNvSpPr txBox="1"/>
          </xdr:nvSpPr>
          <xdr:spPr>
            <a:xfrm>
              <a:off x="10674047" y="0"/>
              <a:ext cx="2943816" cy="90935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ID" sz="2000" b="1" i="1">
                        <a:latin typeface="Cambria Math" panose="02040503050406030204" pitchFamily="18" charset="0"/>
                      </a:rPr>
                      <m:t>𝑳𝑺𝑫</m:t>
                    </m:r>
                    <m:r>
                      <a:rPr lang="en-ID" sz="2000" b="1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ID" sz="2000" b="1" i="1">
                        <a:latin typeface="Cambria Math" panose="02040503050406030204" pitchFamily="18" charset="0"/>
                      </a:rPr>
                      <m:t>𝒕</m:t>
                    </m:r>
                    <m:rad>
                      <m:radPr>
                        <m:degHide m:val="on"/>
                        <m:ctrlPr>
                          <a:rPr lang="en-ID" sz="2000" b="1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r>
                          <a:rPr lang="en-ID" sz="2000" b="1" i="1">
                            <a:latin typeface="Cambria Math" panose="02040503050406030204" pitchFamily="18" charset="0"/>
                          </a:rPr>
                          <m:t>𝑴𝑺𝑾</m:t>
                        </m:r>
                        <m:r>
                          <a:rPr lang="en-ID" sz="2000" b="1" i="1">
                            <a:latin typeface="Cambria Math" panose="02040503050406030204" pitchFamily="18" charset="0"/>
                          </a:rPr>
                          <m:t>(</m:t>
                        </m:r>
                        <m:f>
                          <m:fPr>
                            <m:ctrlPr>
                              <a:rPr lang="en-ID" sz="2000" b="1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ID" sz="2000" b="1" i="1">
                                <a:latin typeface="Cambria Math" panose="02040503050406030204" pitchFamily="18" charset="0"/>
                              </a:rPr>
                              <m:t>𝟏</m:t>
                            </m:r>
                          </m:num>
                          <m:den>
                            <m:r>
                              <a:rPr lang="en-ID" sz="2000" b="1" i="1">
                                <a:latin typeface="Cambria Math" panose="02040503050406030204" pitchFamily="18" charset="0"/>
                              </a:rPr>
                              <m:t>𝑵</m:t>
                            </m:r>
                            <m:r>
                              <a:rPr lang="en-ID" sz="2000" b="1" i="1">
                                <a:latin typeface="Cambria Math" panose="02040503050406030204" pitchFamily="18" charset="0"/>
                              </a:rPr>
                              <m:t>𝟏</m:t>
                            </m:r>
                          </m:den>
                        </m:f>
                        <m:r>
                          <a:rPr lang="en-ID" sz="2000" b="1" i="1">
                            <a:latin typeface="Cambria Math" panose="02040503050406030204" pitchFamily="18" charset="0"/>
                          </a:rPr>
                          <m:t>+</m:t>
                        </m:r>
                        <m:f>
                          <m:fPr>
                            <m:ctrlPr>
                              <a:rPr lang="en-ID" sz="2000" b="1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ID" sz="2000" b="1" i="1">
                                <a:latin typeface="Cambria Math" panose="02040503050406030204" pitchFamily="18" charset="0"/>
                              </a:rPr>
                              <m:t>𝟏</m:t>
                            </m:r>
                          </m:num>
                          <m:den>
                            <m:r>
                              <a:rPr lang="en-ID" sz="2000" b="1" i="1">
                                <a:latin typeface="Cambria Math" panose="02040503050406030204" pitchFamily="18" charset="0"/>
                              </a:rPr>
                              <m:t>𝑵</m:t>
                            </m:r>
                            <m:r>
                              <a:rPr lang="en-ID" sz="2000" b="1" i="1">
                                <a:latin typeface="Cambria Math" panose="02040503050406030204" pitchFamily="18" charset="0"/>
                              </a:rPr>
                              <m:t>𝟐</m:t>
                            </m:r>
                          </m:den>
                        </m:f>
                        <m:r>
                          <a:rPr lang="en-ID" sz="2000" b="1" i="1">
                            <a:latin typeface="Cambria Math" panose="02040503050406030204" pitchFamily="18" charset="0"/>
                          </a:rPr>
                          <m:t>)</m:t>
                        </m:r>
                      </m:e>
                    </m:rad>
                  </m:oMath>
                </m:oMathPara>
              </a14:m>
              <a:endParaRPr lang="en-ID" sz="2000" b="1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337842CE-54C0-4419-8F76-9E066321C1D7}"/>
                </a:ext>
              </a:extLst>
            </xdr:cNvPr>
            <xdr:cNvSpPr txBox="1"/>
          </xdr:nvSpPr>
          <xdr:spPr>
            <a:xfrm>
              <a:off x="10674047" y="0"/>
              <a:ext cx="2943816" cy="90935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ID" sz="2000" b="1" i="0">
                  <a:latin typeface="Cambria Math" panose="02040503050406030204" pitchFamily="18" charset="0"/>
                </a:rPr>
                <a:t>𝑳𝑺𝑫=𝒕√(𝑴𝑺𝑾(𝟏/𝑵𝟏+𝟏/𝑵𝟐))</a:t>
              </a:r>
              <a:endParaRPr lang="en-ID" sz="2000" b="1"/>
            </a:p>
          </xdr:txBody>
        </xdr:sp>
      </mc:Fallback>
    </mc:AlternateContent>
    <xdr:clientData/>
  </xdr:oneCellAnchor>
  <xdr:twoCellAnchor>
    <xdr:from>
      <xdr:col>9</xdr:col>
      <xdr:colOff>1016000</xdr:colOff>
      <xdr:row>99</xdr:row>
      <xdr:rowOff>180415</xdr:rowOff>
    </xdr:from>
    <xdr:to>
      <xdr:col>20</xdr:col>
      <xdr:colOff>8964</xdr:colOff>
      <xdr:row>115</xdr:row>
      <xdr:rowOff>180822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135659</xdr:colOff>
      <xdr:row>84</xdr:row>
      <xdr:rowOff>467591</xdr:rowOff>
    </xdr:from>
    <xdr:to>
      <xdr:col>28</xdr:col>
      <xdr:colOff>42157</xdr:colOff>
      <xdr:row>99</xdr:row>
      <xdr:rowOff>118749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157307</xdr:colOff>
      <xdr:row>100</xdr:row>
      <xdr:rowOff>51954</xdr:rowOff>
    </xdr:from>
    <xdr:to>
      <xdr:col>28</xdr:col>
      <xdr:colOff>62361</xdr:colOff>
      <xdr:row>116</xdr:row>
      <xdr:rowOff>52363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1041400</xdr:colOff>
      <xdr:row>118</xdr:row>
      <xdr:rowOff>76200</xdr:rowOff>
    </xdr:from>
    <xdr:to>
      <xdr:col>20</xdr:col>
      <xdr:colOff>15891</xdr:colOff>
      <xdr:row>134</xdr:row>
      <xdr:rowOff>76609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145967</xdr:colOff>
      <xdr:row>135</xdr:row>
      <xdr:rowOff>16081</xdr:rowOff>
    </xdr:from>
    <xdr:to>
      <xdr:col>20</xdr:col>
      <xdr:colOff>470370</xdr:colOff>
      <xdr:row>151</xdr:row>
      <xdr:rowOff>5357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B980E6C-6840-416C-8F77-D66265FA51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1267939</xdr:colOff>
      <xdr:row>155</xdr:row>
      <xdr:rowOff>131124</xdr:rowOff>
    </xdr:from>
    <xdr:to>
      <xdr:col>9</xdr:col>
      <xdr:colOff>464392</xdr:colOff>
      <xdr:row>171</xdr:row>
      <xdr:rowOff>148437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B0D75649-D917-404C-881D-285741E570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1251857</xdr:colOff>
      <xdr:row>139</xdr:row>
      <xdr:rowOff>163287</xdr:rowOff>
    </xdr:from>
    <xdr:to>
      <xdr:col>9</xdr:col>
      <xdr:colOff>456969</xdr:colOff>
      <xdr:row>156</xdr:row>
      <xdr:rowOff>4945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F3AD3D6F-0607-41C5-A06E-A2BD64A4E1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1251856</xdr:colOff>
      <xdr:row>123</xdr:row>
      <xdr:rowOff>149679</xdr:rowOff>
    </xdr:from>
    <xdr:to>
      <xdr:col>9</xdr:col>
      <xdr:colOff>456968</xdr:colOff>
      <xdr:row>139</xdr:row>
      <xdr:rowOff>127409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635C7E33-418B-40E7-856E-EA647A1046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1238250</xdr:colOff>
      <xdr:row>107</xdr:row>
      <xdr:rowOff>0</xdr:rowOff>
    </xdr:from>
    <xdr:to>
      <xdr:col>9</xdr:col>
      <xdr:colOff>443362</xdr:colOff>
      <xdr:row>123</xdr:row>
      <xdr:rowOff>18551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EA49ACF1-1AB0-431D-9B72-77E794A35B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21</xdr:col>
      <xdr:colOff>0</xdr:colOff>
      <xdr:row>119</xdr:row>
      <xdr:rowOff>0</xdr:rowOff>
    </xdr:from>
    <xdr:to>
      <xdr:col>27</xdr:col>
      <xdr:colOff>1964764</xdr:colOff>
      <xdr:row>134</xdr:row>
      <xdr:rowOff>152807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ED61AEF5-72B8-42D2-AF98-DCB37270A4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31</xdr:row>
      <xdr:rowOff>95250</xdr:rowOff>
    </xdr:from>
    <xdr:to>
      <xdr:col>26</xdr:col>
      <xdr:colOff>388063</xdr:colOff>
      <xdr:row>46</xdr:row>
      <xdr:rowOff>141261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659ECA14-01A0-47F0-A20D-85000BE440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0</xdr:colOff>
      <xdr:row>50</xdr:row>
      <xdr:rowOff>0</xdr:rowOff>
    </xdr:from>
    <xdr:to>
      <xdr:col>26</xdr:col>
      <xdr:colOff>388063</xdr:colOff>
      <xdr:row>65</xdr:row>
      <xdr:rowOff>46011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461CD2E4-EFBE-4175-B78E-4616D74B4A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21</xdr:col>
      <xdr:colOff>857250</xdr:colOff>
      <xdr:row>137</xdr:row>
      <xdr:rowOff>95250</xdr:rowOff>
    </xdr:from>
    <xdr:to>
      <xdr:col>29</xdr:col>
      <xdr:colOff>304816</xdr:colOff>
      <xdr:row>153</xdr:row>
      <xdr:rowOff>112563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2EE1B90C-7C53-4F42-9385-038B9E22F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38</xdr:col>
      <xdr:colOff>528822</xdr:colOff>
      <xdr:row>30</xdr:row>
      <xdr:rowOff>109104</xdr:rowOff>
    </xdr:from>
    <xdr:to>
      <xdr:col>48</xdr:col>
      <xdr:colOff>481199</xdr:colOff>
      <xdr:row>47</xdr:row>
      <xdr:rowOff>181841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62CBB92-49F5-44C3-BE69-811755285E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excel%20tesis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1"/>
      <sheetName val="PEMBERIAN AIR"/>
      <sheetName val="PEMBERIAN AIR (Liter)"/>
      <sheetName val="EVAPOTRANSPIRASI"/>
      <sheetName val="Sheet5"/>
      <sheetName val="HASIL PANEN (One Way)"/>
      <sheetName val="HASIL PANEN (One Way) (2)"/>
      <sheetName val="Sheet1"/>
      <sheetName val="Sheet4"/>
      <sheetName val="Sheet3"/>
    </sheetNames>
    <sheetDataSet>
      <sheetData sheetId="0"/>
      <sheetData sheetId="1"/>
      <sheetData sheetId="2">
        <row r="121">
          <cell r="E121">
            <v>264.92000000000007</v>
          </cell>
          <cell r="G121">
            <v>223.46793299999999</v>
          </cell>
          <cell r="I121">
            <v>246.41000000000003</v>
          </cell>
          <cell r="K121">
            <v>288.61599999999987</v>
          </cell>
          <cell r="M121">
            <v>305.10400000000016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80BE5-741D-4E30-AEF5-1079A7EE02C0}">
  <dimension ref="B2:R17"/>
  <sheetViews>
    <sheetView zoomScale="55" zoomScaleNormal="55" workbookViewId="0">
      <selection activeCell="H11" sqref="H11:M17"/>
    </sheetView>
  </sheetViews>
  <sheetFormatPr defaultRowHeight="15" x14ac:dyDescent="0.25"/>
  <cols>
    <col min="3" max="3" width="13.28515625" bestFit="1" customWidth="1"/>
    <col min="5" max="5" width="12.140625" bestFit="1" customWidth="1"/>
    <col min="6" max="6" width="23.140625" bestFit="1" customWidth="1"/>
    <col min="8" max="8" width="4.42578125" customWidth="1"/>
    <col min="9" max="10" width="7.7109375" customWidth="1"/>
    <col min="11" max="11" width="5.42578125" customWidth="1"/>
    <col min="12" max="12" width="5.85546875" customWidth="1"/>
    <col min="13" max="13" width="11.7109375" customWidth="1"/>
    <col min="14" max="14" width="13.85546875" customWidth="1"/>
    <col min="15" max="15" width="7.42578125" customWidth="1"/>
    <col min="16" max="16" width="7" customWidth="1"/>
    <col min="17" max="17" width="6.85546875" customWidth="1"/>
    <col min="18" max="18" width="8" customWidth="1"/>
  </cols>
  <sheetData>
    <row r="2" spans="2:18" x14ac:dyDescent="0.25">
      <c r="B2" t="s">
        <v>162</v>
      </c>
      <c r="H2" t="s">
        <v>177</v>
      </c>
    </row>
    <row r="3" spans="2:18" ht="12.75" customHeight="1" x14ac:dyDescent="0.25">
      <c r="B3" s="112" t="s">
        <v>163</v>
      </c>
      <c r="C3" s="112" t="s">
        <v>164</v>
      </c>
      <c r="D3" s="112" t="s">
        <v>170</v>
      </c>
      <c r="E3" s="83" t="s">
        <v>172</v>
      </c>
      <c r="F3" s="112" t="s">
        <v>174</v>
      </c>
      <c r="H3" s="109" t="s">
        <v>191</v>
      </c>
      <c r="I3" s="109"/>
      <c r="J3" s="86" t="s">
        <v>180</v>
      </c>
      <c r="K3" s="109" t="s">
        <v>188</v>
      </c>
      <c r="L3" s="109"/>
      <c r="M3" s="109"/>
      <c r="N3" s="109"/>
      <c r="O3" s="86" t="s">
        <v>187</v>
      </c>
      <c r="P3" s="86"/>
      <c r="Q3" s="86" t="s">
        <v>190</v>
      </c>
      <c r="R3" s="86" t="s">
        <v>189</v>
      </c>
    </row>
    <row r="4" spans="2:18" ht="25.5" customHeight="1" x14ac:dyDescent="0.25">
      <c r="B4" s="112"/>
      <c r="C4" s="112"/>
      <c r="D4" s="112"/>
      <c r="E4" s="83" t="s">
        <v>173</v>
      </c>
      <c r="F4" s="112"/>
      <c r="H4" s="85" t="s">
        <v>178</v>
      </c>
      <c r="I4" s="85" t="s">
        <v>179</v>
      </c>
      <c r="J4" s="86"/>
      <c r="K4" s="85" t="s">
        <v>181</v>
      </c>
      <c r="L4" s="85" t="s">
        <v>182</v>
      </c>
      <c r="M4" s="85" t="s">
        <v>183</v>
      </c>
      <c r="N4" s="85" t="s">
        <v>184</v>
      </c>
      <c r="O4" s="86" t="s">
        <v>185</v>
      </c>
      <c r="P4" s="86" t="s">
        <v>186</v>
      </c>
      <c r="Q4" s="86"/>
      <c r="R4" s="86"/>
    </row>
    <row r="5" spans="2:18" ht="25.5" x14ac:dyDescent="0.25">
      <c r="B5" s="83">
        <v>1</v>
      </c>
      <c r="C5" s="84" t="s">
        <v>165</v>
      </c>
      <c r="D5" s="83"/>
      <c r="E5" s="83"/>
      <c r="F5" s="83" t="s">
        <v>175</v>
      </c>
      <c r="H5" s="85">
        <v>1</v>
      </c>
      <c r="I5" s="85" t="s">
        <v>25</v>
      </c>
      <c r="J5" s="86">
        <v>42.46</v>
      </c>
      <c r="K5" s="85">
        <v>42.42</v>
      </c>
      <c r="L5" s="85">
        <v>39.58</v>
      </c>
      <c r="M5" s="85">
        <v>32.409999999999997</v>
      </c>
      <c r="N5" s="85">
        <v>20.309999999999999</v>
      </c>
      <c r="O5" s="86">
        <v>2.88</v>
      </c>
      <c r="P5" s="86">
        <v>7.17</v>
      </c>
      <c r="Q5" s="86">
        <v>12.09</v>
      </c>
      <c r="R5" s="86">
        <v>1.57</v>
      </c>
    </row>
    <row r="6" spans="2:18" ht="18" customHeight="1" x14ac:dyDescent="0.25">
      <c r="B6" s="83"/>
      <c r="C6" s="84" t="s">
        <v>166</v>
      </c>
      <c r="D6" s="83" t="s">
        <v>171</v>
      </c>
      <c r="E6" s="83">
        <v>18</v>
      </c>
      <c r="F6" s="83"/>
      <c r="H6" s="85">
        <v>2</v>
      </c>
      <c r="I6" s="85" t="s">
        <v>95</v>
      </c>
      <c r="J6" s="86">
        <v>45.95</v>
      </c>
      <c r="K6" s="85">
        <v>47.24</v>
      </c>
      <c r="L6" s="85">
        <v>43.24</v>
      </c>
      <c r="M6" s="85">
        <v>34.83</v>
      </c>
      <c r="N6" s="85">
        <v>20.2</v>
      </c>
      <c r="O6" s="86">
        <v>9.7100000000000009</v>
      </c>
      <c r="P6" s="86">
        <v>8.41</v>
      </c>
      <c r="Q6" s="86">
        <v>14.63</v>
      </c>
      <c r="R6" s="86">
        <v>0.24</v>
      </c>
    </row>
    <row r="7" spans="2:18" ht="15.75" customHeight="1" x14ac:dyDescent="0.25">
      <c r="B7" s="83"/>
      <c r="C7" s="84" t="s">
        <v>167</v>
      </c>
      <c r="D7" s="83" t="s">
        <v>171</v>
      </c>
      <c r="E7" s="83">
        <v>40</v>
      </c>
      <c r="F7" s="83"/>
      <c r="H7" s="85">
        <v>3</v>
      </c>
      <c r="I7" s="85" t="s">
        <v>27</v>
      </c>
      <c r="J7" s="86">
        <v>51.68</v>
      </c>
      <c r="K7" s="85">
        <v>46.63</v>
      </c>
      <c r="L7" s="85">
        <v>42.27</v>
      </c>
      <c r="M7" s="85">
        <v>35.729999999999997</v>
      </c>
      <c r="N7" s="85">
        <v>19.91</v>
      </c>
      <c r="O7" s="86">
        <v>9.41</v>
      </c>
      <c r="P7" s="86">
        <v>6.54</v>
      </c>
      <c r="Q7" s="86">
        <v>15.82</v>
      </c>
      <c r="R7" s="86">
        <v>2.4900000000000002</v>
      </c>
    </row>
    <row r="8" spans="2:18" x14ac:dyDescent="0.25">
      <c r="B8" s="83"/>
      <c r="C8" s="84" t="s">
        <v>168</v>
      </c>
      <c r="D8" s="83" t="s">
        <v>171</v>
      </c>
      <c r="E8" s="83">
        <v>42</v>
      </c>
      <c r="F8" s="83"/>
      <c r="H8" s="85">
        <v>4</v>
      </c>
      <c r="I8" s="85" t="s">
        <v>28</v>
      </c>
      <c r="J8" s="86">
        <v>48.32</v>
      </c>
      <c r="K8" s="85">
        <v>46.29</v>
      </c>
      <c r="L8" s="85">
        <v>42.46</v>
      </c>
      <c r="M8" s="85">
        <v>34.61</v>
      </c>
      <c r="N8" s="85">
        <v>19.46</v>
      </c>
      <c r="O8" s="86">
        <v>5.85</v>
      </c>
      <c r="P8" s="86">
        <v>7.86</v>
      </c>
      <c r="Q8" s="86">
        <v>15.15</v>
      </c>
      <c r="R8" s="86">
        <v>1.63</v>
      </c>
    </row>
    <row r="9" spans="2:18" x14ac:dyDescent="0.25">
      <c r="B9" s="83">
        <v>2</v>
      </c>
      <c r="C9" s="84" t="s">
        <v>169</v>
      </c>
      <c r="D9" s="83" t="s">
        <v>171</v>
      </c>
      <c r="E9" s="83">
        <v>1.43</v>
      </c>
      <c r="F9" s="83" t="s">
        <v>176</v>
      </c>
      <c r="H9" s="85">
        <v>5</v>
      </c>
      <c r="I9" s="85" t="s">
        <v>29</v>
      </c>
      <c r="J9" s="86">
        <v>55.75</v>
      </c>
      <c r="K9" s="85">
        <v>50.72</v>
      </c>
      <c r="L9" s="85">
        <v>45.78</v>
      </c>
      <c r="M9" s="85">
        <v>35.799999999999997</v>
      </c>
      <c r="N9" s="85">
        <v>20.11</v>
      </c>
      <c r="O9" s="86">
        <v>9.98</v>
      </c>
      <c r="P9" s="86">
        <v>9.9700000000000006</v>
      </c>
      <c r="Q9" s="86">
        <v>15.69</v>
      </c>
      <c r="R9" s="86">
        <v>0.28999999999999998</v>
      </c>
    </row>
    <row r="11" spans="2:18" ht="36" customHeight="1" x14ac:dyDescent="0.25">
      <c r="H11" s="109" t="s">
        <v>163</v>
      </c>
      <c r="I11" s="109"/>
      <c r="J11" s="110" t="s">
        <v>180</v>
      </c>
      <c r="K11" s="107" t="s">
        <v>187</v>
      </c>
      <c r="L11" s="108"/>
      <c r="M11" s="110" t="s">
        <v>189</v>
      </c>
    </row>
    <row r="12" spans="2:18" ht="25.5" x14ac:dyDescent="0.25">
      <c r="H12" s="86" t="s">
        <v>178</v>
      </c>
      <c r="I12" s="86" t="s">
        <v>179</v>
      </c>
      <c r="J12" s="111"/>
      <c r="K12" s="86" t="s">
        <v>185</v>
      </c>
      <c r="L12" s="86" t="s">
        <v>186</v>
      </c>
      <c r="M12" s="111"/>
    </row>
    <row r="13" spans="2:18" ht="25.5" x14ac:dyDescent="0.25">
      <c r="H13" s="86">
        <v>1</v>
      </c>
      <c r="I13" s="86" t="s">
        <v>25</v>
      </c>
      <c r="J13" s="86">
        <v>42.46</v>
      </c>
      <c r="K13" s="86">
        <v>2.88</v>
      </c>
      <c r="L13" s="86">
        <v>7.17</v>
      </c>
      <c r="M13" s="86">
        <v>1.57</v>
      </c>
    </row>
    <row r="14" spans="2:18" ht="25.5" x14ac:dyDescent="0.25">
      <c r="H14" s="86">
        <v>2</v>
      </c>
      <c r="I14" s="86" t="s">
        <v>95</v>
      </c>
      <c r="J14" s="86">
        <v>45.95</v>
      </c>
      <c r="K14" s="86">
        <v>9.7100000000000009</v>
      </c>
      <c r="L14" s="86">
        <v>8.41</v>
      </c>
      <c r="M14" s="86">
        <v>0.24</v>
      </c>
    </row>
    <row r="15" spans="2:18" ht="25.5" x14ac:dyDescent="0.25">
      <c r="H15" s="86">
        <v>3</v>
      </c>
      <c r="I15" s="86" t="s">
        <v>27</v>
      </c>
      <c r="J15" s="86">
        <v>51.68</v>
      </c>
      <c r="K15" s="86">
        <v>9.41</v>
      </c>
      <c r="L15" s="86">
        <v>6.54</v>
      </c>
      <c r="M15" s="86">
        <v>2.4900000000000002</v>
      </c>
    </row>
    <row r="16" spans="2:18" x14ac:dyDescent="0.25">
      <c r="H16" s="86">
        <v>4</v>
      </c>
      <c r="I16" s="86" t="s">
        <v>28</v>
      </c>
      <c r="J16" s="86">
        <v>48.32</v>
      </c>
      <c r="K16" s="86">
        <v>5.85</v>
      </c>
      <c r="L16" s="86">
        <v>7.86</v>
      </c>
      <c r="M16" s="86">
        <v>1.63</v>
      </c>
    </row>
    <row r="17" spans="8:13" x14ac:dyDescent="0.25">
      <c r="H17" s="86">
        <v>5</v>
      </c>
      <c r="I17" s="86" t="s">
        <v>29</v>
      </c>
      <c r="J17" s="86">
        <v>55.75</v>
      </c>
      <c r="K17" s="86">
        <v>9.98</v>
      </c>
      <c r="L17" s="86">
        <v>9.9700000000000006</v>
      </c>
      <c r="M17" s="86">
        <v>0.28999999999999998</v>
      </c>
    </row>
  </sheetData>
  <mergeCells count="10">
    <mergeCell ref="K11:L11"/>
    <mergeCell ref="H11:I11"/>
    <mergeCell ref="J11:J12"/>
    <mergeCell ref="M11:M12"/>
    <mergeCell ref="B3:B4"/>
    <mergeCell ref="C3:C4"/>
    <mergeCell ref="D3:D4"/>
    <mergeCell ref="F3:F4"/>
    <mergeCell ref="H3:I3"/>
    <mergeCell ref="K3:N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X245"/>
  <sheetViews>
    <sheetView topLeftCell="A13" zoomScale="25" zoomScaleNormal="25" workbookViewId="0">
      <selection activeCell="R11" sqref="R11:X27"/>
    </sheetView>
  </sheetViews>
  <sheetFormatPr defaultRowHeight="15" x14ac:dyDescent="0.25"/>
  <cols>
    <col min="1" max="1" width="9.140625" customWidth="1"/>
    <col min="2" max="2" width="11.140625" customWidth="1"/>
    <col min="3" max="3" width="9.140625" customWidth="1"/>
    <col min="5" max="5" width="11" customWidth="1"/>
    <col min="6" max="6" width="11.7109375" customWidth="1"/>
    <col min="7" max="7" width="11" customWidth="1"/>
    <col min="8" max="8" width="10.140625" customWidth="1"/>
    <col min="9" max="9" width="11.7109375" customWidth="1"/>
    <col min="11" max="11" width="20.42578125" customWidth="1"/>
    <col min="12" max="12" width="12.5703125" customWidth="1"/>
    <col min="13" max="13" width="13.85546875" customWidth="1"/>
    <col min="14" max="14" width="11.140625" customWidth="1"/>
    <col min="15" max="15" width="14.28515625" customWidth="1"/>
    <col min="16" max="16" width="12.140625" customWidth="1"/>
    <col min="18" max="18" width="19.42578125" customWidth="1"/>
    <col min="20" max="20" width="11.140625" customWidth="1"/>
    <col min="21" max="21" width="14.7109375" customWidth="1"/>
    <col min="22" max="22" width="15.42578125" customWidth="1"/>
    <col min="23" max="23" width="17.7109375" customWidth="1"/>
    <col min="24" max="24" width="13.42578125" customWidth="1"/>
  </cols>
  <sheetData>
    <row r="5" spans="2:22" x14ac:dyDescent="0.25">
      <c r="D5" s="3">
        <v>16</v>
      </c>
      <c r="E5" s="3">
        <v>1</v>
      </c>
      <c r="F5" s="3">
        <v>42.365000000000002</v>
      </c>
      <c r="G5" s="3">
        <v>41.25</v>
      </c>
      <c r="H5" s="3">
        <v>41.335000000000001</v>
      </c>
      <c r="I5" s="3">
        <v>39.450000000000003</v>
      </c>
      <c r="J5" s="3">
        <v>40.186999999999998</v>
      </c>
    </row>
    <row r="8" spans="2:22" ht="18.75" x14ac:dyDescent="0.3">
      <c r="B8" s="128" t="s">
        <v>9</v>
      </c>
      <c r="C8" s="128"/>
      <c r="D8" s="128"/>
      <c r="E8" s="128"/>
      <c r="F8" s="128"/>
      <c r="G8" s="128"/>
      <c r="H8" s="128"/>
      <c r="I8" s="128"/>
    </row>
    <row r="11" spans="2:22" x14ac:dyDescent="0.25">
      <c r="B11" s="115" t="s">
        <v>0</v>
      </c>
      <c r="C11" s="125" t="s">
        <v>1</v>
      </c>
      <c r="D11" s="125" t="s">
        <v>7</v>
      </c>
      <c r="E11" s="115" t="s">
        <v>8</v>
      </c>
      <c r="F11" s="116" t="s">
        <v>12</v>
      </c>
      <c r="G11" s="118" t="s">
        <v>13</v>
      </c>
      <c r="H11" s="120" t="s">
        <v>14</v>
      </c>
      <c r="I11" s="122" t="s">
        <v>15</v>
      </c>
      <c r="K11" s="113" t="s">
        <v>137</v>
      </c>
      <c r="L11" s="115" t="s">
        <v>8</v>
      </c>
      <c r="M11" s="116" t="s">
        <v>12</v>
      </c>
      <c r="N11" s="118" t="s">
        <v>13</v>
      </c>
      <c r="O11" s="120" t="s">
        <v>14</v>
      </c>
      <c r="P11" s="122" t="s">
        <v>15</v>
      </c>
      <c r="R11" t="s">
        <v>76</v>
      </c>
    </row>
    <row r="12" spans="2:22" ht="15" customHeight="1" x14ac:dyDescent="0.25">
      <c r="B12" s="115"/>
      <c r="C12" s="125"/>
      <c r="D12" s="125"/>
      <c r="E12" s="115"/>
      <c r="F12" s="117"/>
      <c r="G12" s="119"/>
      <c r="H12" s="121"/>
      <c r="I12" s="123"/>
      <c r="K12" s="114"/>
      <c r="L12" s="115"/>
      <c r="M12" s="117"/>
      <c r="N12" s="119"/>
      <c r="O12" s="121"/>
      <c r="P12" s="123"/>
    </row>
    <row r="13" spans="2:22" ht="15.75" thickBot="1" x14ac:dyDescent="0.3">
      <c r="B13" s="124"/>
      <c r="C13" s="3">
        <v>17</v>
      </c>
      <c r="D13" s="3">
        <v>2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K13" s="3">
        <v>2</v>
      </c>
      <c r="L13">
        <f>E13*10000/0.36</f>
        <v>0</v>
      </c>
      <c r="M13">
        <f t="shared" ref="M13:P13" si="0">F13*10000/0.36</f>
        <v>0</v>
      </c>
      <c r="N13">
        <f t="shared" si="0"/>
        <v>0</v>
      </c>
      <c r="O13">
        <f t="shared" si="0"/>
        <v>0</v>
      </c>
      <c r="P13">
        <f t="shared" si="0"/>
        <v>0</v>
      </c>
      <c r="R13" t="s">
        <v>55</v>
      </c>
    </row>
    <row r="14" spans="2:22" x14ac:dyDescent="0.25">
      <c r="B14" s="124"/>
      <c r="C14" s="3">
        <v>18</v>
      </c>
      <c r="D14" s="3">
        <v>3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K14" s="3">
        <v>3</v>
      </c>
      <c r="L14">
        <f t="shared" ref="L14:L77" si="1">E14*10000/0.36</f>
        <v>0</v>
      </c>
      <c r="M14">
        <f t="shared" ref="M14:M77" si="2">F14*10000/0.36</f>
        <v>0</v>
      </c>
      <c r="N14">
        <f t="shared" ref="N14:N77" si="3">G14*10000/0.36</f>
        <v>0</v>
      </c>
      <c r="O14">
        <f t="shared" ref="O14:O77" si="4">H14*10000/0.36</f>
        <v>0</v>
      </c>
      <c r="P14">
        <f t="shared" ref="P14:P77" si="5">I14*10000/0.36</f>
        <v>0</v>
      </c>
      <c r="R14" s="56" t="s">
        <v>87</v>
      </c>
      <c r="S14" s="56" t="s">
        <v>57</v>
      </c>
      <c r="T14" s="56" t="s">
        <v>58</v>
      </c>
      <c r="U14" s="56" t="s">
        <v>59</v>
      </c>
      <c r="V14" s="56" t="s">
        <v>60</v>
      </c>
    </row>
    <row r="15" spans="2:22" x14ac:dyDescent="0.25">
      <c r="B15" s="124"/>
      <c r="C15" s="3">
        <v>19</v>
      </c>
      <c r="D15" s="3">
        <v>4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K15" s="3">
        <v>4</v>
      </c>
      <c r="L15">
        <f t="shared" si="1"/>
        <v>0</v>
      </c>
      <c r="M15">
        <f t="shared" si="2"/>
        <v>0</v>
      </c>
      <c r="N15">
        <f t="shared" si="3"/>
        <v>0</v>
      </c>
      <c r="O15">
        <f t="shared" si="4"/>
        <v>0</v>
      </c>
      <c r="P15">
        <f t="shared" si="5"/>
        <v>0</v>
      </c>
      <c r="R15" s="22" t="s">
        <v>8</v>
      </c>
      <c r="S15" s="22">
        <v>109</v>
      </c>
      <c r="T15" s="22">
        <v>7298305.5555555569</v>
      </c>
      <c r="U15" s="22">
        <v>66956.931702344562</v>
      </c>
      <c r="V15" s="22">
        <v>2441171074.6204619</v>
      </c>
    </row>
    <row r="16" spans="2:22" x14ac:dyDescent="0.25">
      <c r="B16" s="124"/>
      <c r="C16" s="3">
        <v>20</v>
      </c>
      <c r="D16" s="3">
        <v>5</v>
      </c>
      <c r="E16" s="3">
        <v>3.92</v>
      </c>
      <c r="F16" s="3">
        <v>3.2450000000000001</v>
      </c>
      <c r="G16" s="3">
        <v>2.82</v>
      </c>
      <c r="H16" s="3">
        <v>0</v>
      </c>
      <c r="I16" s="3">
        <v>0</v>
      </c>
      <c r="K16" s="3">
        <v>5</v>
      </c>
      <c r="L16">
        <f t="shared" si="1"/>
        <v>108888.88888888889</v>
      </c>
      <c r="M16">
        <f t="shared" si="2"/>
        <v>90138.888888888891</v>
      </c>
      <c r="N16">
        <f t="shared" si="3"/>
        <v>78333.333333333343</v>
      </c>
      <c r="O16">
        <f t="shared" si="4"/>
        <v>0</v>
      </c>
      <c r="P16">
        <f t="shared" si="5"/>
        <v>0</v>
      </c>
      <c r="R16" s="22" t="s">
        <v>12</v>
      </c>
      <c r="S16" s="22">
        <v>109</v>
      </c>
      <c r="T16" s="22">
        <v>6871277.7777777761</v>
      </c>
      <c r="U16" s="22">
        <v>63039.245667686017</v>
      </c>
      <c r="V16" s="22">
        <v>2720814603.4952173</v>
      </c>
    </row>
    <row r="17" spans="2:24" x14ac:dyDescent="0.25">
      <c r="B17" s="124"/>
      <c r="C17" s="3">
        <v>21</v>
      </c>
      <c r="D17" s="3">
        <v>6</v>
      </c>
      <c r="E17" s="3">
        <v>0.84699999999999998</v>
      </c>
      <c r="F17" s="3">
        <v>0.87</v>
      </c>
      <c r="G17" s="3">
        <v>0.5</v>
      </c>
      <c r="H17" s="3">
        <v>0</v>
      </c>
      <c r="I17" s="3">
        <v>0</v>
      </c>
      <c r="K17" s="3">
        <v>6</v>
      </c>
      <c r="L17">
        <f t="shared" si="1"/>
        <v>23527.777777777777</v>
      </c>
      <c r="M17">
        <f t="shared" si="2"/>
        <v>24166.666666666668</v>
      </c>
      <c r="N17">
        <f t="shared" si="3"/>
        <v>13888.888888888889</v>
      </c>
      <c r="O17">
        <f t="shared" si="4"/>
        <v>0</v>
      </c>
      <c r="P17">
        <f t="shared" si="5"/>
        <v>0</v>
      </c>
      <c r="R17" s="22" t="s">
        <v>13</v>
      </c>
      <c r="S17" s="22">
        <v>109</v>
      </c>
      <c r="T17" s="22">
        <v>6210694.4444444478</v>
      </c>
      <c r="U17" s="22">
        <v>56978.848114169246</v>
      </c>
      <c r="V17" s="22">
        <v>1621673138.1327498</v>
      </c>
    </row>
    <row r="18" spans="2:24" x14ac:dyDescent="0.25">
      <c r="B18" s="124"/>
      <c r="C18" s="3">
        <v>22</v>
      </c>
      <c r="D18" s="3">
        <v>7</v>
      </c>
      <c r="E18" s="3">
        <v>1.06</v>
      </c>
      <c r="F18" s="3">
        <v>1.111</v>
      </c>
      <c r="G18" s="3">
        <v>0.623</v>
      </c>
      <c r="H18" s="3">
        <v>0</v>
      </c>
      <c r="I18" s="3">
        <v>0</v>
      </c>
      <c r="K18" s="3">
        <v>7</v>
      </c>
      <c r="L18">
        <f t="shared" si="1"/>
        <v>29444.444444444445</v>
      </c>
      <c r="M18">
        <f t="shared" si="2"/>
        <v>30861.111111111113</v>
      </c>
      <c r="N18">
        <f t="shared" si="3"/>
        <v>17305.555555555555</v>
      </c>
      <c r="O18">
        <f t="shared" si="4"/>
        <v>0</v>
      </c>
      <c r="P18">
        <f t="shared" si="5"/>
        <v>0</v>
      </c>
      <c r="R18" s="22" t="s">
        <v>14</v>
      </c>
      <c r="S18" s="22">
        <v>109</v>
      </c>
      <c r="T18" s="22">
        <v>5748888.888888889</v>
      </c>
      <c r="U18" s="22">
        <v>52742.099898063199</v>
      </c>
      <c r="V18" s="22">
        <v>11441790396.258333</v>
      </c>
    </row>
    <row r="19" spans="2:24" ht="15.75" thickBot="1" x14ac:dyDescent="0.3">
      <c r="B19" s="124"/>
      <c r="C19" s="3">
        <v>23</v>
      </c>
      <c r="D19" s="3">
        <v>8</v>
      </c>
      <c r="E19" s="3">
        <v>0.97099999999999997</v>
      </c>
      <c r="F19" s="3">
        <v>0.88600000000000001</v>
      </c>
      <c r="G19" s="3">
        <v>0.72099999999999997</v>
      </c>
      <c r="H19" s="3">
        <v>0</v>
      </c>
      <c r="I19" s="3">
        <v>0</v>
      </c>
      <c r="K19" s="3">
        <v>8</v>
      </c>
      <c r="L19">
        <f t="shared" si="1"/>
        <v>26972.222222222223</v>
      </c>
      <c r="M19">
        <f t="shared" si="2"/>
        <v>24611.111111111113</v>
      </c>
      <c r="N19">
        <f t="shared" si="3"/>
        <v>20027.777777777777</v>
      </c>
      <c r="O19">
        <f t="shared" si="4"/>
        <v>0</v>
      </c>
      <c r="P19">
        <f t="shared" si="5"/>
        <v>0</v>
      </c>
      <c r="R19" s="55" t="s">
        <v>15</v>
      </c>
      <c r="S19" s="55">
        <v>109</v>
      </c>
      <c r="T19" s="55">
        <v>5091137.027777778</v>
      </c>
      <c r="U19" s="55">
        <v>46707.679153924568</v>
      </c>
      <c r="V19" s="55">
        <v>10798839343.100101</v>
      </c>
    </row>
    <row r="20" spans="2:24" x14ac:dyDescent="0.25">
      <c r="B20" s="124"/>
      <c r="C20" s="3">
        <v>24</v>
      </c>
      <c r="D20" s="3">
        <v>9</v>
      </c>
      <c r="E20" s="3">
        <v>1.1830000000000001</v>
      </c>
      <c r="F20" s="3">
        <v>0.872</v>
      </c>
      <c r="G20" s="3">
        <v>0.82399999999999995</v>
      </c>
      <c r="H20" s="3">
        <v>0</v>
      </c>
      <c r="I20" s="3">
        <v>0</v>
      </c>
      <c r="K20" s="3">
        <v>9</v>
      </c>
      <c r="L20">
        <f t="shared" si="1"/>
        <v>32861.111111111109</v>
      </c>
      <c r="M20">
        <f t="shared" si="2"/>
        <v>24222.222222222223</v>
      </c>
      <c r="N20">
        <f t="shared" si="3"/>
        <v>22888.888888888891</v>
      </c>
      <c r="O20">
        <f t="shared" si="4"/>
        <v>0</v>
      </c>
      <c r="P20">
        <f t="shared" si="5"/>
        <v>0</v>
      </c>
    </row>
    <row r="21" spans="2:24" x14ac:dyDescent="0.25">
      <c r="B21" s="124"/>
      <c r="C21" s="3">
        <v>25</v>
      </c>
      <c r="D21" s="3">
        <v>10</v>
      </c>
      <c r="E21" s="3">
        <v>1.05</v>
      </c>
      <c r="F21" s="3">
        <v>1.077</v>
      </c>
      <c r="G21" s="3">
        <v>0.94899999999999995</v>
      </c>
      <c r="H21" s="3">
        <v>8.2270000000000003</v>
      </c>
      <c r="I21" s="3">
        <v>0</v>
      </c>
      <c r="K21" s="3">
        <v>10</v>
      </c>
      <c r="L21">
        <f t="shared" si="1"/>
        <v>29166.666666666668</v>
      </c>
      <c r="M21">
        <f t="shared" si="2"/>
        <v>29916.666666666668</v>
      </c>
      <c r="N21">
        <f t="shared" si="3"/>
        <v>26361.111111111113</v>
      </c>
      <c r="O21">
        <f t="shared" si="4"/>
        <v>228527.77777777778</v>
      </c>
      <c r="P21">
        <f t="shared" si="5"/>
        <v>0</v>
      </c>
    </row>
    <row r="22" spans="2:24" ht="15.75" thickBot="1" x14ac:dyDescent="0.3">
      <c r="B22" s="124"/>
      <c r="C22" s="3">
        <v>26</v>
      </c>
      <c r="D22" s="3">
        <v>11</v>
      </c>
      <c r="E22" s="3">
        <v>1.232</v>
      </c>
      <c r="F22" s="3">
        <v>1.19</v>
      </c>
      <c r="G22" s="3">
        <v>0.92300000000000004</v>
      </c>
      <c r="H22" s="3">
        <v>0</v>
      </c>
      <c r="I22" s="3">
        <v>0</v>
      </c>
      <c r="K22" s="3">
        <v>11</v>
      </c>
      <c r="L22">
        <f t="shared" si="1"/>
        <v>34222.222222222226</v>
      </c>
      <c r="M22">
        <f t="shared" si="2"/>
        <v>33055.555555555555</v>
      </c>
      <c r="N22">
        <f t="shared" si="3"/>
        <v>25638.888888888891</v>
      </c>
      <c r="O22">
        <f t="shared" si="4"/>
        <v>0</v>
      </c>
      <c r="P22">
        <f t="shared" si="5"/>
        <v>0</v>
      </c>
      <c r="R22" t="s">
        <v>61</v>
      </c>
    </row>
    <row r="23" spans="2:24" x14ac:dyDescent="0.25">
      <c r="B23" s="124"/>
      <c r="C23" s="3">
        <v>27</v>
      </c>
      <c r="D23" s="3">
        <v>12</v>
      </c>
      <c r="E23" s="3">
        <v>0</v>
      </c>
      <c r="F23" s="3">
        <v>0.90900000000000003</v>
      </c>
      <c r="G23" s="3">
        <v>0</v>
      </c>
      <c r="H23" s="3">
        <v>0</v>
      </c>
      <c r="I23" s="3">
        <v>0</v>
      </c>
      <c r="K23" s="3">
        <v>12</v>
      </c>
      <c r="L23">
        <f t="shared" si="1"/>
        <v>0</v>
      </c>
      <c r="M23">
        <f t="shared" si="2"/>
        <v>25250</v>
      </c>
      <c r="N23">
        <f t="shared" si="3"/>
        <v>0</v>
      </c>
      <c r="O23">
        <f t="shared" si="4"/>
        <v>0</v>
      </c>
      <c r="P23">
        <f t="shared" si="5"/>
        <v>0</v>
      </c>
      <c r="R23" s="56" t="s">
        <v>62</v>
      </c>
      <c r="S23" s="56" t="s">
        <v>63</v>
      </c>
      <c r="T23" s="56" t="s">
        <v>64</v>
      </c>
      <c r="U23" s="56" t="s">
        <v>65</v>
      </c>
      <c r="V23" s="56" t="s">
        <v>66</v>
      </c>
      <c r="W23" s="56" t="s">
        <v>67</v>
      </c>
      <c r="X23" s="56" t="s">
        <v>68</v>
      </c>
    </row>
    <row r="24" spans="2:24" x14ac:dyDescent="0.25">
      <c r="B24" s="124"/>
      <c r="C24" s="3">
        <v>28</v>
      </c>
      <c r="D24" s="3">
        <v>13</v>
      </c>
      <c r="E24" s="3">
        <v>0.88</v>
      </c>
      <c r="F24" s="3">
        <v>0.501</v>
      </c>
      <c r="G24" s="3">
        <v>0.35199999999999998</v>
      </c>
      <c r="H24" s="3">
        <v>0</v>
      </c>
      <c r="I24" s="3">
        <v>8.42</v>
      </c>
      <c r="K24" s="3">
        <v>13</v>
      </c>
      <c r="L24">
        <f t="shared" si="1"/>
        <v>24444.444444444445</v>
      </c>
      <c r="M24">
        <f t="shared" si="2"/>
        <v>13916.666666666668</v>
      </c>
      <c r="N24">
        <f t="shared" si="3"/>
        <v>9777.7777777777774</v>
      </c>
      <c r="O24">
        <f t="shared" si="4"/>
        <v>0</v>
      </c>
      <c r="P24">
        <f t="shared" si="5"/>
        <v>233888.88888888891</v>
      </c>
      <c r="R24" s="22" t="s">
        <v>93</v>
      </c>
      <c r="S24" s="22">
        <v>28260320198.348145</v>
      </c>
      <c r="T24" s="22">
        <v>4</v>
      </c>
      <c r="U24" s="22">
        <v>7065080049.5870361</v>
      </c>
      <c r="V24" s="22">
        <v>1.2170978861465009</v>
      </c>
      <c r="W24" s="22">
        <v>0.30244402163803319</v>
      </c>
      <c r="X24" s="22">
        <v>2.3884407385391597</v>
      </c>
    </row>
    <row r="25" spans="2:24" x14ac:dyDescent="0.25">
      <c r="B25" s="124"/>
      <c r="C25" s="3">
        <v>29</v>
      </c>
      <c r="D25" s="3">
        <v>14</v>
      </c>
      <c r="E25" s="3">
        <v>0.81</v>
      </c>
      <c r="F25" s="3">
        <v>0.876</v>
      </c>
      <c r="G25" s="3">
        <v>1.254</v>
      </c>
      <c r="H25" s="3">
        <v>0</v>
      </c>
      <c r="I25" s="3">
        <v>0</v>
      </c>
      <c r="K25" s="3">
        <v>14</v>
      </c>
      <c r="L25">
        <f t="shared" si="1"/>
        <v>22500.000000000004</v>
      </c>
      <c r="M25">
        <f t="shared" si="2"/>
        <v>24333.333333333336</v>
      </c>
      <c r="N25">
        <f t="shared" si="3"/>
        <v>34833.333333333336</v>
      </c>
      <c r="O25">
        <f t="shared" si="4"/>
        <v>0</v>
      </c>
      <c r="P25">
        <f t="shared" si="5"/>
        <v>0</v>
      </c>
      <c r="R25" s="22" t="s">
        <v>94</v>
      </c>
      <c r="S25" s="22">
        <v>3134623164005.54</v>
      </c>
      <c r="T25" s="22">
        <v>540</v>
      </c>
      <c r="U25" s="22">
        <v>5804857711.1213703</v>
      </c>
      <c r="V25" s="22"/>
      <c r="W25" s="22"/>
      <c r="X25" s="22"/>
    </row>
    <row r="26" spans="2:24" x14ac:dyDescent="0.25">
      <c r="B26" s="124"/>
      <c r="C26" s="3">
        <v>30</v>
      </c>
      <c r="D26" s="3">
        <v>15</v>
      </c>
      <c r="E26" s="3">
        <v>1.2</v>
      </c>
      <c r="F26" s="3">
        <v>1.0349999999999999</v>
      </c>
      <c r="G26" s="3">
        <v>0.45900000000000002</v>
      </c>
      <c r="H26" s="3">
        <v>0</v>
      </c>
      <c r="I26" s="3">
        <v>0</v>
      </c>
      <c r="K26" s="3">
        <v>15</v>
      </c>
      <c r="L26">
        <f t="shared" si="1"/>
        <v>33333.333333333336</v>
      </c>
      <c r="M26">
        <f t="shared" si="2"/>
        <v>28750</v>
      </c>
      <c r="N26">
        <f t="shared" si="3"/>
        <v>12750</v>
      </c>
      <c r="O26">
        <f t="shared" si="4"/>
        <v>0</v>
      </c>
      <c r="P26">
        <f t="shared" si="5"/>
        <v>0</v>
      </c>
      <c r="R26" s="22"/>
      <c r="S26" s="22"/>
      <c r="T26" s="22"/>
      <c r="U26" s="22"/>
      <c r="V26" s="22"/>
      <c r="W26" s="22"/>
      <c r="X26" s="22"/>
    </row>
    <row r="27" spans="2:24" ht="15.75" thickBot="1" x14ac:dyDescent="0.3">
      <c r="B27" s="124"/>
      <c r="C27" s="3">
        <v>31</v>
      </c>
      <c r="D27" s="3">
        <v>16</v>
      </c>
      <c r="E27" s="3">
        <v>0.82299999999999995</v>
      </c>
      <c r="F27" s="3">
        <v>1.0349999999999999</v>
      </c>
      <c r="G27" s="3">
        <v>0.90600000000000003</v>
      </c>
      <c r="H27" s="3">
        <v>0</v>
      </c>
      <c r="I27" s="3">
        <v>0</v>
      </c>
      <c r="K27" s="3">
        <v>16</v>
      </c>
      <c r="L27">
        <f t="shared" si="1"/>
        <v>22861.111111111113</v>
      </c>
      <c r="M27">
        <f t="shared" si="2"/>
        <v>28750</v>
      </c>
      <c r="N27">
        <f t="shared" si="3"/>
        <v>25166.666666666668</v>
      </c>
      <c r="O27">
        <f t="shared" si="4"/>
        <v>0</v>
      </c>
      <c r="P27">
        <f t="shared" si="5"/>
        <v>0</v>
      </c>
      <c r="R27" s="55" t="s">
        <v>56</v>
      </c>
      <c r="S27" s="55">
        <v>3162883484203.8882</v>
      </c>
      <c r="T27" s="55">
        <v>544</v>
      </c>
      <c r="U27" s="55"/>
      <c r="V27" s="55"/>
      <c r="W27" s="55"/>
      <c r="X27" s="55"/>
    </row>
    <row r="28" spans="2:24" ht="15.75" thickBot="1" x14ac:dyDescent="0.3">
      <c r="B28" s="124" t="s">
        <v>3</v>
      </c>
      <c r="C28" s="3">
        <v>1</v>
      </c>
      <c r="D28" s="3">
        <v>17</v>
      </c>
      <c r="E28" s="3">
        <v>1.06</v>
      </c>
      <c r="F28" s="3">
        <v>1.0349999999999999</v>
      </c>
      <c r="G28" s="3">
        <v>0.98</v>
      </c>
      <c r="H28" s="3">
        <v>0</v>
      </c>
      <c r="I28" s="3">
        <v>0</v>
      </c>
      <c r="K28" s="3">
        <v>17</v>
      </c>
      <c r="L28">
        <f t="shared" si="1"/>
        <v>29444.444444444445</v>
      </c>
      <c r="M28">
        <f t="shared" si="2"/>
        <v>28750</v>
      </c>
      <c r="N28">
        <f t="shared" si="3"/>
        <v>27222.222222222223</v>
      </c>
      <c r="O28">
        <f t="shared" si="4"/>
        <v>0</v>
      </c>
      <c r="P28">
        <f t="shared" si="5"/>
        <v>0</v>
      </c>
      <c r="R28" s="55"/>
      <c r="S28" s="55"/>
      <c r="T28" s="55"/>
      <c r="U28" s="55"/>
      <c r="V28" s="55"/>
      <c r="W28" s="55"/>
      <c r="X28" s="55"/>
    </row>
    <row r="29" spans="2:24" x14ac:dyDescent="0.25">
      <c r="B29" s="124"/>
      <c r="C29" s="3">
        <v>2</v>
      </c>
      <c r="D29" s="3">
        <v>18</v>
      </c>
      <c r="E29" s="3">
        <v>1.05</v>
      </c>
      <c r="F29" s="3">
        <v>1.0249999999999999</v>
      </c>
      <c r="G29" s="3">
        <v>0.97499999999999998</v>
      </c>
      <c r="H29" s="3">
        <v>0</v>
      </c>
      <c r="I29" s="3">
        <v>0</v>
      </c>
      <c r="K29" s="3">
        <v>18</v>
      </c>
      <c r="L29">
        <f t="shared" si="1"/>
        <v>29166.666666666668</v>
      </c>
      <c r="M29">
        <f t="shared" si="2"/>
        <v>28472.222222222223</v>
      </c>
      <c r="N29">
        <f t="shared" si="3"/>
        <v>27083.333333333336</v>
      </c>
      <c r="O29">
        <f t="shared" si="4"/>
        <v>0</v>
      </c>
      <c r="P29">
        <f t="shared" si="5"/>
        <v>0</v>
      </c>
    </row>
    <row r="30" spans="2:24" x14ac:dyDescent="0.25">
      <c r="B30" s="124"/>
      <c r="C30" s="3">
        <v>3</v>
      </c>
      <c r="D30" s="3">
        <v>19</v>
      </c>
      <c r="E30" s="3">
        <v>0.64200000000000002</v>
      </c>
      <c r="F30" s="3">
        <v>0.54900000000000004</v>
      </c>
      <c r="G30" s="3">
        <v>0.68</v>
      </c>
      <c r="H30" s="3">
        <v>6.835</v>
      </c>
      <c r="I30" s="3">
        <v>0</v>
      </c>
      <c r="K30" s="3">
        <v>19</v>
      </c>
      <c r="L30">
        <f t="shared" si="1"/>
        <v>17833.333333333336</v>
      </c>
      <c r="M30">
        <f t="shared" si="2"/>
        <v>15250</v>
      </c>
      <c r="N30">
        <f t="shared" si="3"/>
        <v>18888.888888888891</v>
      </c>
      <c r="O30">
        <f t="shared" si="4"/>
        <v>189861.11111111112</v>
      </c>
      <c r="P30">
        <f t="shared" si="5"/>
        <v>0</v>
      </c>
    </row>
    <row r="31" spans="2:24" x14ac:dyDescent="0.25">
      <c r="B31" s="124"/>
      <c r="C31" s="3">
        <v>4</v>
      </c>
      <c r="D31" s="3">
        <v>20</v>
      </c>
      <c r="E31" s="3">
        <v>0.79700000000000004</v>
      </c>
      <c r="F31" s="3">
        <v>0.70599999999999996</v>
      </c>
      <c r="G31" s="3">
        <v>0.73899999999999999</v>
      </c>
      <c r="H31" s="3">
        <v>0</v>
      </c>
      <c r="I31" s="3">
        <v>0</v>
      </c>
      <c r="K31" s="3">
        <v>20</v>
      </c>
      <c r="L31">
        <f t="shared" si="1"/>
        <v>22138.888888888891</v>
      </c>
      <c r="M31">
        <f t="shared" si="2"/>
        <v>19611.111111111113</v>
      </c>
      <c r="N31">
        <f t="shared" si="3"/>
        <v>20527.777777777777</v>
      </c>
      <c r="O31">
        <f t="shared" si="4"/>
        <v>0</v>
      </c>
      <c r="P31">
        <f t="shared" si="5"/>
        <v>0</v>
      </c>
    </row>
    <row r="32" spans="2:24" x14ac:dyDescent="0.25">
      <c r="B32" s="124"/>
      <c r="C32" s="3">
        <v>5</v>
      </c>
      <c r="D32" s="3">
        <v>21</v>
      </c>
      <c r="E32" s="3">
        <v>5.49</v>
      </c>
      <c r="F32" s="3">
        <v>5.3970000000000002</v>
      </c>
      <c r="G32" s="3">
        <v>0.76900000000000002</v>
      </c>
      <c r="H32" s="3">
        <v>0</v>
      </c>
      <c r="I32" s="3">
        <v>6.1550000000000002</v>
      </c>
      <c r="K32" s="3">
        <v>21</v>
      </c>
      <c r="L32">
        <f t="shared" si="1"/>
        <v>152500</v>
      </c>
      <c r="M32">
        <f t="shared" si="2"/>
        <v>149916.66666666669</v>
      </c>
      <c r="N32">
        <f t="shared" si="3"/>
        <v>21361.111111111113</v>
      </c>
      <c r="O32">
        <f t="shared" si="4"/>
        <v>0</v>
      </c>
      <c r="P32">
        <f t="shared" si="5"/>
        <v>170972.22222222222</v>
      </c>
    </row>
    <row r="33" spans="2:16" x14ac:dyDescent="0.25">
      <c r="B33" s="124"/>
      <c r="C33" s="3">
        <v>6</v>
      </c>
      <c r="D33" s="3">
        <v>22</v>
      </c>
      <c r="E33" s="3">
        <v>0.747</v>
      </c>
      <c r="F33" s="3">
        <v>0.64600000000000002</v>
      </c>
      <c r="G33" s="3">
        <v>0.77900000000000003</v>
      </c>
      <c r="H33" s="3">
        <v>0</v>
      </c>
      <c r="I33" s="3">
        <v>0</v>
      </c>
      <c r="K33" s="3">
        <v>22</v>
      </c>
      <c r="L33">
        <f t="shared" si="1"/>
        <v>20750</v>
      </c>
      <c r="M33">
        <f t="shared" si="2"/>
        <v>17944.444444444445</v>
      </c>
      <c r="N33">
        <f t="shared" si="3"/>
        <v>21638.888888888891</v>
      </c>
      <c r="O33">
        <f t="shared" si="4"/>
        <v>0</v>
      </c>
      <c r="P33">
        <f t="shared" si="5"/>
        <v>0</v>
      </c>
    </row>
    <row r="34" spans="2:16" x14ac:dyDescent="0.25">
      <c r="B34" s="124"/>
      <c r="C34" s="3">
        <v>7</v>
      </c>
      <c r="D34" s="3">
        <v>23</v>
      </c>
      <c r="E34" s="3">
        <v>0.99</v>
      </c>
      <c r="F34" s="3">
        <v>0.97499999999999998</v>
      </c>
      <c r="G34" s="3">
        <v>0.90400000000000003</v>
      </c>
      <c r="H34" s="3">
        <v>0</v>
      </c>
      <c r="I34" s="3">
        <v>0</v>
      </c>
      <c r="K34" s="3">
        <v>23</v>
      </c>
      <c r="L34">
        <f t="shared" si="1"/>
        <v>27500</v>
      </c>
      <c r="M34">
        <f t="shared" si="2"/>
        <v>27083.333333333336</v>
      </c>
      <c r="N34">
        <f t="shared" si="3"/>
        <v>25111.111111111113</v>
      </c>
      <c r="O34">
        <f t="shared" si="4"/>
        <v>0</v>
      </c>
      <c r="P34">
        <f t="shared" si="5"/>
        <v>0</v>
      </c>
    </row>
    <row r="35" spans="2:16" x14ac:dyDescent="0.25">
      <c r="B35" s="124"/>
      <c r="C35" s="3">
        <v>8</v>
      </c>
      <c r="D35" s="3">
        <v>24</v>
      </c>
      <c r="E35" s="3">
        <v>0.995</v>
      </c>
      <c r="F35" s="3">
        <v>0.94799999999999995</v>
      </c>
      <c r="G35" s="3">
        <v>0.90200000000000002</v>
      </c>
      <c r="H35" s="3">
        <v>0</v>
      </c>
      <c r="I35" s="3">
        <v>0</v>
      </c>
      <c r="K35" s="3">
        <v>24</v>
      </c>
      <c r="L35">
        <f t="shared" si="1"/>
        <v>27638.888888888891</v>
      </c>
      <c r="M35">
        <f t="shared" si="2"/>
        <v>26333.333333333336</v>
      </c>
      <c r="N35">
        <f t="shared" si="3"/>
        <v>25055.555555555555</v>
      </c>
      <c r="O35">
        <f t="shared" si="4"/>
        <v>0</v>
      </c>
      <c r="P35">
        <f t="shared" si="5"/>
        <v>0</v>
      </c>
    </row>
    <row r="36" spans="2:16" x14ac:dyDescent="0.25">
      <c r="B36" s="124"/>
      <c r="C36" s="3">
        <v>9</v>
      </c>
      <c r="D36" s="3">
        <v>25</v>
      </c>
      <c r="E36" s="3">
        <v>1.0149999999999999</v>
      </c>
      <c r="F36" s="3">
        <v>0.95199999999999996</v>
      </c>
      <c r="G36" s="3">
        <v>0.91</v>
      </c>
      <c r="H36" s="3">
        <v>0</v>
      </c>
      <c r="I36" s="3">
        <v>0</v>
      </c>
      <c r="K36" s="3">
        <v>25</v>
      </c>
      <c r="L36">
        <f t="shared" si="1"/>
        <v>28194.444444444442</v>
      </c>
      <c r="M36">
        <f t="shared" si="2"/>
        <v>26444.444444444445</v>
      </c>
      <c r="N36">
        <f t="shared" si="3"/>
        <v>25277.777777777777</v>
      </c>
      <c r="O36">
        <f t="shared" si="4"/>
        <v>0</v>
      </c>
      <c r="P36">
        <f t="shared" si="5"/>
        <v>0</v>
      </c>
    </row>
    <row r="37" spans="2:16" x14ac:dyDescent="0.25">
      <c r="B37" s="124"/>
      <c r="C37" s="3">
        <v>10</v>
      </c>
      <c r="D37" s="3">
        <v>26</v>
      </c>
      <c r="E37" s="3">
        <v>0.73499999999999999</v>
      </c>
      <c r="F37" s="3">
        <v>0.72</v>
      </c>
      <c r="G37" s="3">
        <v>0.94499999999999995</v>
      </c>
      <c r="H37" s="3">
        <v>0</v>
      </c>
      <c r="I37" s="3">
        <v>0</v>
      </c>
      <c r="K37" s="3">
        <v>26</v>
      </c>
      <c r="L37">
        <f t="shared" si="1"/>
        <v>20416.666666666668</v>
      </c>
      <c r="M37">
        <f t="shared" si="2"/>
        <v>20000</v>
      </c>
      <c r="N37">
        <f t="shared" si="3"/>
        <v>26250</v>
      </c>
      <c r="O37">
        <f t="shared" si="4"/>
        <v>0</v>
      </c>
      <c r="P37">
        <f t="shared" si="5"/>
        <v>0</v>
      </c>
    </row>
    <row r="38" spans="2:16" x14ac:dyDescent="0.25">
      <c r="B38" s="124"/>
      <c r="C38" s="3">
        <v>11</v>
      </c>
      <c r="D38" s="3">
        <v>27</v>
      </c>
      <c r="E38" s="3">
        <v>1.0549999999999999</v>
      </c>
      <c r="F38" s="3">
        <v>1.02</v>
      </c>
      <c r="G38" s="3">
        <v>0.81</v>
      </c>
      <c r="H38" s="3">
        <v>6.8150000000000004</v>
      </c>
      <c r="I38" s="3">
        <v>0</v>
      </c>
      <c r="K38" s="3">
        <v>27</v>
      </c>
      <c r="L38">
        <f t="shared" si="1"/>
        <v>29305.555555555558</v>
      </c>
      <c r="M38">
        <f t="shared" si="2"/>
        <v>28333.333333333336</v>
      </c>
      <c r="N38">
        <f t="shared" si="3"/>
        <v>22500.000000000004</v>
      </c>
      <c r="O38">
        <f t="shared" si="4"/>
        <v>189305.55555555556</v>
      </c>
      <c r="P38">
        <f t="shared" si="5"/>
        <v>0</v>
      </c>
    </row>
    <row r="39" spans="2:16" x14ac:dyDescent="0.25">
      <c r="B39" s="124"/>
      <c r="C39" s="3">
        <v>12</v>
      </c>
      <c r="D39" s="3">
        <v>28</v>
      </c>
      <c r="E39" s="3">
        <v>1.05</v>
      </c>
      <c r="F39" s="3">
        <v>1.036</v>
      </c>
      <c r="G39" s="3">
        <v>0.82</v>
      </c>
      <c r="H39" s="3">
        <v>0</v>
      </c>
      <c r="I39" s="3">
        <v>7.2649999999999997</v>
      </c>
      <c r="K39" s="3">
        <v>28</v>
      </c>
      <c r="L39">
        <f t="shared" si="1"/>
        <v>29166.666666666668</v>
      </c>
      <c r="M39">
        <f t="shared" si="2"/>
        <v>28777.777777777777</v>
      </c>
      <c r="N39">
        <f t="shared" si="3"/>
        <v>22777.777777777777</v>
      </c>
      <c r="O39">
        <f t="shared" si="4"/>
        <v>0</v>
      </c>
      <c r="P39">
        <f t="shared" si="5"/>
        <v>201805.55555555556</v>
      </c>
    </row>
    <row r="40" spans="2:16" x14ac:dyDescent="0.25">
      <c r="B40" s="124"/>
      <c r="C40" s="3">
        <v>13</v>
      </c>
      <c r="D40" s="3">
        <v>29</v>
      </c>
      <c r="E40" s="3">
        <v>1.048</v>
      </c>
      <c r="F40" s="3">
        <v>1.0249999999999999</v>
      </c>
      <c r="G40" s="3">
        <v>0.95799999999999996</v>
      </c>
      <c r="H40" s="3">
        <v>0</v>
      </c>
      <c r="I40" s="3">
        <v>0</v>
      </c>
      <c r="K40" s="3">
        <v>29</v>
      </c>
      <c r="L40">
        <f t="shared" si="1"/>
        <v>29111.111111111113</v>
      </c>
      <c r="M40">
        <f t="shared" si="2"/>
        <v>28472.222222222223</v>
      </c>
      <c r="N40">
        <f t="shared" si="3"/>
        <v>26611.111111111113</v>
      </c>
      <c r="O40">
        <f t="shared" si="4"/>
        <v>0</v>
      </c>
      <c r="P40">
        <f t="shared" si="5"/>
        <v>0</v>
      </c>
    </row>
    <row r="41" spans="2:16" x14ac:dyDescent="0.25">
      <c r="B41" s="124"/>
      <c r="C41" s="3">
        <v>14</v>
      </c>
      <c r="D41" s="3">
        <v>30</v>
      </c>
      <c r="E41" s="3">
        <v>1.05</v>
      </c>
      <c r="F41" s="3">
        <v>1.0149999999999999</v>
      </c>
      <c r="G41" s="3">
        <v>0.94499999999999995</v>
      </c>
      <c r="H41" s="3">
        <v>0</v>
      </c>
      <c r="I41" s="3">
        <v>0</v>
      </c>
      <c r="K41" s="3">
        <v>30</v>
      </c>
      <c r="L41">
        <f t="shared" si="1"/>
        <v>29166.666666666668</v>
      </c>
      <c r="M41">
        <f t="shared" si="2"/>
        <v>28194.444444444442</v>
      </c>
      <c r="N41">
        <f t="shared" si="3"/>
        <v>26250</v>
      </c>
      <c r="O41">
        <f t="shared" si="4"/>
        <v>0</v>
      </c>
      <c r="P41">
        <f t="shared" si="5"/>
        <v>0</v>
      </c>
    </row>
    <row r="42" spans="2:16" x14ac:dyDescent="0.25">
      <c r="B42" s="124"/>
      <c r="C42" s="3">
        <v>15</v>
      </c>
      <c r="D42" s="3">
        <v>31</v>
      </c>
      <c r="E42" s="3">
        <v>1.095</v>
      </c>
      <c r="F42" s="3">
        <v>1.085</v>
      </c>
      <c r="G42" s="3">
        <v>0.94499999999999995</v>
      </c>
      <c r="H42" s="3">
        <v>0</v>
      </c>
      <c r="I42" s="3">
        <v>0</v>
      </c>
      <c r="K42" s="3">
        <v>31</v>
      </c>
      <c r="L42">
        <f t="shared" si="1"/>
        <v>30416.666666666668</v>
      </c>
      <c r="M42">
        <f t="shared" si="2"/>
        <v>30138.888888888891</v>
      </c>
      <c r="N42">
        <f t="shared" si="3"/>
        <v>26250</v>
      </c>
      <c r="O42">
        <f t="shared" si="4"/>
        <v>0</v>
      </c>
      <c r="P42">
        <f t="shared" si="5"/>
        <v>0</v>
      </c>
    </row>
    <row r="43" spans="2:16" x14ac:dyDescent="0.25">
      <c r="B43" s="124"/>
      <c r="C43" s="3">
        <v>16</v>
      </c>
      <c r="D43" s="3">
        <v>32</v>
      </c>
      <c r="E43" s="3">
        <v>1.1200000000000001</v>
      </c>
      <c r="F43" s="3">
        <v>1.0900000000000001</v>
      </c>
      <c r="G43" s="3">
        <v>0.94499999999999995</v>
      </c>
      <c r="H43" s="3">
        <v>0</v>
      </c>
      <c r="I43" s="3">
        <v>0</v>
      </c>
      <c r="K43" s="3">
        <v>32</v>
      </c>
      <c r="L43">
        <f t="shared" si="1"/>
        <v>31111.111111111117</v>
      </c>
      <c r="M43">
        <f t="shared" si="2"/>
        <v>30277.777777777777</v>
      </c>
      <c r="N43">
        <f t="shared" si="3"/>
        <v>26250</v>
      </c>
      <c r="O43">
        <f t="shared" si="4"/>
        <v>0</v>
      </c>
      <c r="P43">
        <f t="shared" si="5"/>
        <v>0</v>
      </c>
    </row>
    <row r="44" spans="2:16" x14ac:dyDescent="0.25">
      <c r="B44" s="124"/>
      <c r="C44" s="3">
        <v>17</v>
      </c>
      <c r="D44" s="3">
        <v>33</v>
      </c>
      <c r="E44" s="3">
        <v>1.244</v>
      </c>
      <c r="F44" s="3">
        <v>1.1579999999999999</v>
      </c>
      <c r="G44" s="3">
        <v>2.0950000000000002</v>
      </c>
      <c r="H44" s="3">
        <v>8.1</v>
      </c>
      <c r="I44" s="3">
        <v>0</v>
      </c>
      <c r="K44" s="3">
        <v>33</v>
      </c>
      <c r="L44">
        <f t="shared" si="1"/>
        <v>34555.555555555555</v>
      </c>
      <c r="M44">
        <f t="shared" si="2"/>
        <v>32166.666666666668</v>
      </c>
      <c r="N44">
        <f t="shared" si="3"/>
        <v>58194.44444444446</v>
      </c>
      <c r="O44">
        <f t="shared" si="4"/>
        <v>225000</v>
      </c>
      <c r="P44">
        <f t="shared" si="5"/>
        <v>0</v>
      </c>
    </row>
    <row r="45" spans="2:16" x14ac:dyDescent="0.25">
      <c r="B45" s="124"/>
      <c r="C45" s="3">
        <v>18</v>
      </c>
      <c r="D45" s="3">
        <v>34</v>
      </c>
      <c r="E45" s="3">
        <v>1.581</v>
      </c>
      <c r="F45" s="3">
        <v>1.635</v>
      </c>
      <c r="G45" s="3">
        <v>1.631</v>
      </c>
      <c r="H45" s="3">
        <v>0</v>
      </c>
      <c r="I45" s="3">
        <v>0</v>
      </c>
      <c r="K45" s="3">
        <v>34</v>
      </c>
      <c r="L45">
        <f t="shared" si="1"/>
        <v>43916.666666666672</v>
      </c>
      <c r="M45">
        <f t="shared" si="2"/>
        <v>45416.666666666672</v>
      </c>
      <c r="N45">
        <f t="shared" si="3"/>
        <v>45305.555555555555</v>
      </c>
      <c r="O45">
        <f t="shared" si="4"/>
        <v>0</v>
      </c>
      <c r="P45">
        <f t="shared" si="5"/>
        <v>0</v>
      </c>
    </row>
    <row r="46" spans="2:16" x14ac:dyDescent="0.25">
      <c r="B46" s="124"/>
      <c r="C46" s="3">
        <v>19</v>
      </c>
      <c r="D46" s="3">
        <v>35</v>
      </c>
      <c r="E46" s="3">
        <v>1.65</v>
      </c>
      <c r="F46" s="3">
        <v>1.6579999999999999</v>
      </c>
      <c r="G46" s="3">
        <v>1.5580000000000001</v>
      </c>
      <c r="H46" s="3">
        <v>0</v>
      </c>
      <c r="I46" s="3">
        <v>8.75</v>
      </c>
      <c r="K46" s="3">
        <v>35</v>
      </c>
      <c r="L46">
        <f t="shared" si="1"/>
        <v>45833.333333333336</v>
      </c>
      <c r="M46">
        <f t="shared" si="2"/>
        <v>46055.555555555555</v>
      </c>
      <c r="N46">
        <f t="shared" si="3"/>
        <v>43277.777777777781</v>
      </c>
      <c r="O46">
        <f t="shared" si="4"/>
        <v>0</v>
      </c>
      <c r="P46">
        <f t="shared" si="5"/>
        <v>243055.55555555556</v>
      </c>
    </row>
    <row r="47" spans="2:16" x14ac:dyDescent="0.25">
      <c r="B47" s="124"/>
      <c r="C47" s="3">
        <v>20</v>
      </c>
      <c r="D47" s="3">
        <v>36</v>
      </c>
      <c r="E47" s="3">
        <v>2.1850000000000001</v>
      </c>
      <c r="F47" s="3">
        <v>1.5860000000000001</v>
      </c>
      <c r="G47" s="3">
        <v>1.266</v>
      </c>
      <c r="H47" s="3">
        <v>0</v>
      </c>
      <c r="I47" s="3">
        <v>0</v>
      </c>
      <c r="K47" s="3">
        <v>36</v>
      </c>
      <c r="L47">
        <f t="shared" si="1"/>
        <v>60694.444444444445</v>
      </c>
      <c r="M47">
        <f t="shared" si="2"/>
        <v>44055.555555555555</v>
      </c>
      <c r="N47">
        <f t="shared" si="3"/>
        <v>35166.666666666672</v>
      </c>
      <c r="O47">
        <f t="shared" si="4"/>
        <v>0</v>
      </c>
      <c r="P47">
        <f t="shared" si="5"/>
        <v>0</v>
      </c>
    </row>
    <row r="48" spans="2:16" x14ac:dyDescent="0.25">
      <c r="B48" s="124"/>
      <c r="C48" s="3">
        <v>21</v>
      </c>
      <c r="D48" s="3">
        <v>37</v>
      </c>
      <c r="E48" s="3">
        <v>2.39</v>
      </c>
      <c r="F48" s="3">
        <v>2.1259999999999999</v>
      </c>
      <c r="G48" s="3">
        <v>2.089</v>
      </c>
      <c r="H48" s="3">
        <v>8.125</v>
      </c>
      <c r="I48" s="3">
        <v>0</v>
      </c>
      <c r="K48" s="3">
        <v>37</v>
      </c>
      <c r="L48">
        <f t="shared" si="1"/>
        <v>66388.888888888891</v>
      </c>
      <c r="M48">
        <f t="shared" si="2"/>
        <v>59055.555555555555</v>
      </c>
      <c r="N48">
        <f t="shared" si="3"/>
        <v>58027.777777777781</v>
      </c>
      <c r="O48">
        <f t="shared" si="4"/>
        <v>225694.44444444447</v>
      </c>
      <c r="P48">
        <f t="shared" si="5"/>
        <v>0</v>
      </c>
    </row>
    <row r="49" spans="2:19" x14ac:dyDescent="0.25">
      <c r="B49" s="124"/>
      <c r="C49" s="3">
        <v>22</v>
      </c>
      <c r="D49" s="3">
        <v>38</v>
      </c>
      <c r="E49" s="3">
        <v>2.3460000000000001</v>
      </c>
      <c r="F49" s="3">
        <v>2.21</v>
      </c>
      <c r="G49" s="3">
        <v>1.78</v>
      </c>
      <c r="H49" s="3">
        <v>0</v>
      </c>
      <c r="I49" s="3">
        <v>0</v>
      </c>
      <c r="K49" s="3">
        <v>38</v>
      </c>
      <c r="L49">
        <f t="shared" si="1"/>
        <v>65166.666666666672</v>
      </c>
      <c r="M49">
        <f t="shared" si="2"/>
        <v>61388.888888888891</v>
      </c>
      <c r="N49">
        <f t="shared" si="3"/>
        <v>49444.444444444445</v>
      </c>
      <c r="O49">
        <f t="shared" si="4"/>
        <v>0</v>
      </c>
      <c r="P49">
        <f t="shared" si="5"/>
        <v>0</v>
      </c>
    </row>
    <row r="50" spans="2:19" x14ac:dyDescent="0.25">
      <c r="B50" s="124"/>
      <c r="C50" s="3">
        <v>23</v>
      </c>
      <c r="D50" s="3">
        <v>39</v>
      </c>
      <c r="E50" s="3">
        <v>1.802</v>
      </c>
      <c r="F50" s="3">
        <v>1.67</v>
      </c>
      <c r="G50" s="3">
        <v>3.64</v>
      </c>
      <c r="H50" s="3">
        <v>0</v>
      </c>
      <c r="I50" s="3">
        <v>0</v>
      </c>
      <c r="K50" s="3">
        <v>39</v>
      </c>
      <c r="L50">
        <f t="shared" si="1"/>
        <v>50055.555555555555</v>
      </c>
      <c r="M50">
        <f t="shared" si="2"/>
        <v>46388.888888888891</v>
      </c>
      <c r="N50">
        <f t="shared" si="3"/>
        <v>101111.11111111111</v>
      </c>
      <c r="O50">
        <f t="shared" si="4"/>
        <v>0</v>
      </c>
      <c r="P50">
        <f t="shared" si="5"/>
        <v>0</v>
      </c>
    </row>
    <row r="51" spans="2:19" x14ac:dyDescent="0.25">
      <c r="B51" s="124"/>
      <c r="C51" s="3">
        <v>24</v>
      </c>
      <c r="D51" s="3">
        <v>40</v>
      </c>
      <c r="E51" s="3">
        <v>2.13</v>
      </c>
      <c r="F51" s="3">
        <v>1.7130000000000001</v>
      </c>
      <c r="G51" s="3">
        <v>1.78</v>
      </c>
      <c r="H51" s="3">
        <v>0</v>
      </c>
      <c r="I51" s="3">
        <v>8.8810000000000002</v>
      </c>
      <c r="K51" s="3">
        <v>40</v>
      </c>
      <c r="L51">
        <f t="shared" si="1"/>
        <v>59166.666666666672</v>
      </c>
      <c r="M51">
        <f t="shared" si="2"/>
        <v>47583.333333333336</v>
      </c>
      <c r="N51">
        <f t="shared" si="3"/>
        <v>49444.444444444445</v>
      </c>
      <c r="O51">
        <f t="shared" si="4"/>
        <v>0</v>
      </c>
      <c r="P51">
        <f t="shared" si="5"/>
        <v>246694.44444444447</v>
      </c>
    </row>
    <row r="52" spans="2:19" x14ac:dyDescent="0.25">
      <c r="B52" s="124"/>
      <c r="C52" s="3">
        <v>25</v>
      </c>
      <c r="D52" s="3">
        <v>41</v>
      </c>
      <c r="E52" s="3">
        <v>1.861</v>
      </c>
      <c r="F52" s="3">
        <v>1.8859999999999999</v>
      </c>
      <c r="G52" s="3">
        <v>1.6319999999999999</v>
      </c>
      <c r="H52" s="3">
        <v>8.5299999999999994</v>
      </c>
      <c r="I52" s="3">
        <v>0</v>
      </c>
      <c r="K52" s="3">
        <v>41</v>
      </c>
      <c r="L52">
        <f t="shared" si="1"/>
        <v>51694.444444444445</v>
      </c>
      <c r="M52">
        <f t="shared" si="2"/>
        <v>52388.888888888891</v>
      </c>
      <c r="N52">
        <f t="shared" si="3"/>
        <v>45333.333333333328</v>
      </c>
      <c r="O52">
        <f t="shared" si="4"/>
        <v>236944.44444444447</v>
      </c>
      <c r="P52">
        <f t="shared" si="5"/>
        <v>0</v>
      </c>
    </row>
    <row r="53" spans="2:19" x14ac:dyDescent="0.25">
      <c r="B53" s="124"/>
      <c r="C53" s="3">
        <v>26</v>
      </c>
      <c r="D53" s="3">
        <v>42</v>
      </c>
      <c r="E53" s="3">
        <v>2.6259999999999999</v>
      </c>
      <c r="F53" s="3">
        <v>2.4220000000000002</v>
      </c>
      <c r="G53" s="3">
        <v>2.1539999999999999</v>
      </c>
      <c r="H53" s="3">
        <v>0</v>
      </c>
      <c r="I53" s="3">
        <v>0</v>
      </c>
      <c r="K53" s="3">
        <v>42</v>
      </c>
      <c r="L53">
        <f t="shared" si="1"/>
        <v>72944.444444444453</v>
      </c>
      <c r="M53">
        <f t="shared" si="2"/>
        <v>67277.777777777781</v>
      </c>
      <c r="N53">
        <f t="shared" si="3"/>
        <v>59833.333333333336</v>
      </c>
      <c r="O53">
        <f t="shared" si="4"/>
        <v>0</v>
      </c>
      <c r="P53">
        <f t="shared" si="5"/>
        <v>0</v>
      </c>
    </row>
    <row r="54" spans="2:19" x14ac:dyDescent="0.25">
      <c r="B54" s="124"/>
      <c r="C54" s="3">
        <v>27</v>
      </c>
      <c r="D54" s="3">
        <v>43</v>
      </c>
      <c r="E54" s="3">
        <v>2.1070000000000002</v>
      </c>
      <c r="F54" s="3">
        <v>2.117</v>
      </c>
      <c r="G54" s="3">
        <v>1.859</v>
      </c>
      <c r="H54" s="3">
        <v>0</v>
      </c>
      <c r="I54" s="3">
        <v>0</v>
      </c>
      <c r="K54" s="3">
        <v>43</v>
      </c>
      <c r="L54">
        <f t="shared" si="1"/>
        <v>58527.777777777788</v>
      </c>
      <c r="M54">
        <f t="shared" si="2"/>
        <v>58805.555555555555</v>
      </c>
      <c r="N54">
        <f t="shared" si="3"/>
        <v>51638.888888888891</v>
      </c>
      <c r="O54">
        <f t="shared" si="4"/>
        <v>0</v>
      </c>
      <c r="P54">
        <f t="shared" si="5"/>
        <v>0</v>
      </c>
    </row>
    <row r="55" spans="2:19" x14ac:dyDescent="0.25">
      <c r="B55" s="124"/>
      <c r="C55" s="3">
        <v>28</v>
      </c>
      <c r="D55" s="3">
        <v>44</v>
      </c>
      <c r="E55" s="3">
        <v>2.0950000000000002</v>
      </c>
      <c r="F55" s="3">
        <v>2.11</v>
      </c>
      <c r="G55" s="3">
        <v>1.7889999999999999</v>
      </c>
      <c r="H55" s="3">
        <v>0</v>
      </c>
      <c r="I55" s="3">
        <v>0</v>
      </c>
      <c r="K55" s="3">
        <v>44</v>
      </c>
      <c r="L55">
        <f t="shared" si="1"/>
        <v>58194.44444444446</v>
      </c>
      <c r="M55">
        <f t="shared" si="2"/>
        <v>58611.111111111117</v>
      </c>
      <c r="N55">
        <f t="shared" si="3"/>
        <v>49694.444444444445</v>
      </c>
      <c r="O55">
        <f t="shared" si="4"/>
        <v>0</v>
      </c>
      <c r="P55">
        <f t="shared" si="5"/>
        <v>0</v>
      </c>
    </row>
    <row r="56" spans="2:19" x14ac:dyDescent="0.25">
      <c r="B56" s="124"/>
      <c r="C56" s="3">
        <v>29</v>
      </c>
      <c r="D56" s="3">
        <v>45</v>
      </c>
      <c r="E56" s="3">
        <v>2.105</v>
      </c>
      <c r="F56" s="3">
        <v>2.11</v>
      </c>
      <c r="G56" s="3">
        <v>1.8049999999999999</v>
      </c>
      <c r="H56" s="3">
        <v>8.15</v>
      </c>
      <c r="I56" s="3">
        <v>8.32</v>
      </c>
      <c r="K56" s="3">
        <v>45</v>
      </c>
      <c r="L56">
        <f t="shared" si="1"/>
        <v>58472.222222222226</v>
      </c>
      <c r="M56">
        <f t="shared" si="2"/>
        <v>58611.111111111117</v>
      </c>
      <c r="N56">
        <f t="shared" si="3"/>
        <v>50138.888888888891</v>
      </c>
      <c r="O56">
        <f t="shared" si="4"/>
        <v>226388.88888888891</v>
      </c>
      <c r="P56">
        <f t="shared" si="5"/>
        <v>231111.11111111112</v>
      </c>
      <c r="Q56" s="10"/>
      <c r="R56" s="10"/>
      <c r="S56" s="10"/>
    </row>
    <row r="57" spans="2:19" x14ac:dyDescent="0.25">
      <c r="B57" s="124"/>
      <c r="C57" s="3">
        <v>30</v>
      </c>
      <c r="D57" s="3">
        <v>46</v>
      </c>
      <c r="E57" s="3">
        <v>2.157</v>
      </c>
      <c r="F57" s="3">
        <v>2.21</v>
      </c>
      <c r="G57" s="3">
        <v>1.82</v>
      </c>
      <c r="H57" s="3">
        <v>0</v>
      </c>
      <c r="I57" s="3">
        <v>0</v>
      </c>
      <c r="K57" s="3">
        <v>46</v>
      </c>
      <c r="L57">
        <f t="shared" si="1"/>
        <v>59916.666666666672</v>
      </c>
      <c r="M57">
        <f t="shared" si="2"/>
        <v>61388.888888888891</v>
      </c>
      <c r="N57">
        <f t="shared" si="3"/>
        <v>50555.555555555555</v>
      </c>
      <c r="O57">
        <f t="shared" si="4"/>
        <v>0</v>
      </c>
      <c r="P57">
        <f t="shared" si="5"/>
        <v>0</v>
      </c>
      <c r="Q57" s="10"/>
      <c r="R57" s="10"/>
      <c r="S57" s="10"/>
    </row>
    <row r="58" spans="2:19" x14ac:dyDescent="0.25">
      <c r="B58" s="124" t="s">
        <v>4</v>
      </c>
      <c r="C58" s="3">
        <v>1</v>
      </c>
      <c r="D58" s="3">
        <v>47</v>
      </c>
      <c r="E58" s="3">
        <v>3.4369999999999998</v>
      </c>
      <c r="F58" s="3">
        <v>2.6309999999999998</v>
      </c>
      <c r="G58" s="3">
        <v>1.82</v>
      </c>
      <c r="H58" s="3">
        <v>0</v>
      </c>
      <c r="I58" s="3">
        <v>0</v>
      </c>
      <c r="K58" s="3">
        <v>47</v>
      </c>
      <c r="L58">
        <f t="shared" si="1"/>
        <v>95472.222222222219</v>
      </c>
      <c r="M58">
        <f t="shared" si="2"/>
        <v>73083.333333333328</v>
      </c>
      <c r="N58">
        <f t="shared" si="3"/>
        <v>50555.555555555555</v>
      </c>
      <c r="O58">
        <f t="shared" si="4"/>
        <v>0</v>
      </c>
      <c r="P58">
        <f t="shared" si="5"/>
        <v>0</v>
      </c>
      <c r="Q58" s="10"/>
      <c r="R58" s="10"/>
      <c r="S58" s="10"/>
    </row>
    <row r="59" spans="2:19" x14ac:dyDescent="0.25">
      <c r="B59" s="124"/>
      <c r="C59" s="3">
        <v>2</v>
      </c>
      <c r="D59" s="3">
        <v>48</v>
      </c>
      <c r="E59" s="3">
        <v>3.4369999999999998</v>
      </c>
      <c r="F59" s="3">
        <v>2.4470000000000001</v>
      </c>
      <c r="G59" s="3">
        <v>1.82</v>
      </c>
      <c r="H59" s="3">
        <v>8.4</v>
      </c>
      <c r="I59" s="3">
        <v>8.375</v>
      </c>
      <c r="K59" s="3">
        <v>48</v>
      </c>
      <c r="L59">
        <f t="shared" si="1"/>
        <v>95472.222222222219</v>
      </c>
      <c r="M59">
        <f t="shared" si="2"/>
        <v>67972.222222222219</v>
      </c>
      <c r="N59">
        <f t="shared" si="3"/>
        <v>50555.555555555555</v>
      </c>
      <c r="O59">
        <f t="shared" si="4"/>
        <v>233333.33333333334</v>
      </c>
      <c r="P59">
        <f t="shared" si="5"/>
        <v>232638.88888888891</v>
      </c>
      <c r="Q59" s="10"/>
      <c r="R59" s="10"/>
      <c r="S59" s="10"/>
    </row>
    <row r="60" spans="2:19" x14ac:dyDescent="0.25">
      <c r="B60" s="124"/>
      <c r="C60" s="3">
        <v>3</v>
      </c>
      <c r="D60" s="3">
        <v>49</v>
      </c>
      <c r="E60" s="3">
        <v>3.1379999999999999</v>
      </c>
      <c r="F60" s="3">
        <v>2.7959999999999998</v>
      </c>
      <c r="G60" s="3">
        <v>2.4609999999999999</v>
      </c>
      <c r="H60" s="3">
        <v>0</v>
      </c>
      <c r="I60" s="3">
        <v>0</v>
      </c>
      <c r="K60" s="3">
        <v>49</v>
      </c>
      <c r="L60">
        <f t="shared" si="1"/>
        <v>87166.666666666672</v>
      </c>
      <c r="M60">
        <f t="shared" si="2"/>
        <v>77666.666666666672</v>
      </c>
      <c r="N60">
        <f t="shared" si="3"/>
        <v>68361.111111111109</v>
      </c>
      <c r="O60">
        <f t="shared" si="4"/>
        <v>0</v>
      </c>
      <c r="P60">
        <f t="shared" si="5"/>
        <v>0</v>
      </c>
      <c r="Q60" s="10"/>
      <c r="R60" s="10"/>
      <c r="S60" s="10"/>
    </row>
    <row r="61" spans="2:19" x14ac:dyDescent="0.25">
      <c r="B61" s="124"/>
      <c r="C61" s="3">
        <v>4</v>
      </c>
      <c r="D61" s="3">
        <v>50</v>
      </c>
      <c r="E61" s="3">
        <v>2.3519999999999999</v>
      </c>
      <c r="F61" s="3">
        <v>2.323</v>
      </c>
      <c r="G61" s="3">
        <v>1.923</v>
      </c>
      <c r="H61" s="3">
        <v>0</v>
      </c>
      <c r="I61" s="3">
        <v>0</v>
      </c>
      <c r="K61" s="3">
        <v>50</v>
      </c>
      <c r="L61">
        <f t="shared" si="1"/>
        <v>65333.333333333336</v>
      </c>
      <c r="M61">
        <f t="shared" si="2"/>
        <v>64527.777777777781</v>
      </c>
      <c r="N61">
        <f t="shared" si="3"/>
        <v>53416.666666666672</v>
      </c>
      <c r="O61">
        <f t="shared" si="4"/>
        <v>0</v>
      </c>
      <c r="P61">
        <f t="shared" si="5"/>
        <v>0</v>
      </c>
      <c r="Q61" s="10"/>
      <c r="R61" s="10"/>
      <c r="S61" s="10"/>
    </row>
    <row r="62" spans="2:19" x14ac:dyDescent="0.25">
      <c r="B62" s="124"/>
      <c r="C62" s="3">
        <v>5</v>
      </c>
      <c r="D62" s="3">
        <v>51</v>
      </c>
      <c r="E62" s="3">
        <v>2.3290000000000002</v>
      </c>
      <c r="F62" s="3">
        <v>2.0350000000000001</v>
      </c>
      <c r="G62" s="3">
        <v>1.855</v>
      </c>
      <c r="H62" s="3">
        <v>0</v>
      </c>
      <c r="I62" s="3">
        <v>0</v>
      </c>
      <c r="K62" s="3">
        <v>51</v>
      </c>
      <c r="L62">
        <f t="shared" si="1"/>
        <v>64694.444444444445</v>
      </c>
      <c r="M62">
        <f t="shared" si="2"/>
        <v>56527.777777777781</v>
      </c>
      <c r="N62">
        <f t="shared" si="3"/>
        <v>51527.777777777781</v>
      </c>
      <c r="O62">
        <f t="shared" si="4"/>
        <v>0</v>
      </c>
      <c r="P62">
        <f t="shared" si="5"/>
        <v>0</v>
      </c>
      <c r="Q62" s="10"/>
      <c r="R62" s="10"/>
      <c r="S62" s="10"/>
    </row>
    <row r="63" spans="2:19" x14ac:dyDescent="0.25">
      <c r="B63" s="124"/>
      <c r="C63" s="3">
        <v>6</v>
      </c>
      <c r="D63" s="3">
        <v>52</v>
      </c>
      <c r="E63" s="3">
        <v>2.3450000000000002</v>
      </c>
      <c r="F63" s="3">
        <v>2.0099999999999998</v>
      </c>
      <c r="G63" s="3">
        <v>1.835</v>
      </c>
      <c r="H63" s="3">
        <v>9.1</v>
      </c>
      <c r="I63" s="3">
        <v>0</v>
      </c>
      <c r="K63" s="3">
        <v>52</v>
      </c>
      <c r="L63">
        <f t="shared" si="1"/>
        <v>65138.888888888898</v>
      </c>
      <c r="M63">
        <f t="shared" si="2"/>
        <v>55833.333333333328</v>
      </c>
      <c r="N63">
        <f t="shared" si="3"/>
        <v>50972.222222222226</v>
      </c>
      <c r="O63">
        <f t="shared" si="4"/>
        <v>252777.77777777778</v>
      </c>
      <c r="P63">
        <f t="shared" si="5"/>
        <v>0</v>
      </c>
      <c r="Q63" s="10"/>
      <c r="R63" s="10"/>
      <c r="S63" s="10"/>
    </row>
    <row r="64" spans="2:19" x14ac:dyDescent="0.25">
      <c r="B64" s="124"/>
      <c r="C64" s="3">
        <v>7</v>
      </c>
      <c r="D64" s="3">
        <v>53</v>
      </c>
      <c r="E64" s="3">
        <v>2.31</v>
      </c>
      <c r="F64" s="3">
        <v>2.12</v>
      </c>
      <c r="G64" s="3">
        <v>2.4849999999999999</v>
      </c>
      <c r="H64" s="3">
        <v>0</v>
      </c>
      <c r="I64" s="3">
        <v>0</v>
      </c>
      <c r="K64" s="3">
        <v>53</v>
      </c>
      <c r="L64">
        <f t="shared" si="1"/>
        <v>64166.666666666672</v>
      </c>
      <c r="M64">
        <f t="shared" si="2"/>
        <v>58888.888888888891</v>
      </c>
      <c r="N64">
        <f t="shared" si="3"/>
        <v>69027.777777777781</v>
      </c>
      <c r="O64">
        <f t="shared" si="4"/>
        <v>0</v>
      </c>
      <c r="P64">
        <f t="shared" si="5"/>
        <v>0</v>
      </c>
      <c r="Q64" s="10"/>
      <c r="R64" s="10"/>
      <c r="S64" s="10"/>
    </row>
    <row r="65" spans="2:24" x14ac:dyDescent="0.25">
      <c r="B65" s="124"/>
      <c r="C65" s="3">
        <v>8</v>
      </c>
      <c r="D65" s="3">
        <v>54</v>
      </c>
      <c r="E65" s="3">
        <v>2.2650000000000001</v>
      </c>
      <c r="F65" s="3">
        <v>2.25</v>
      </c>
      <c r="G65" s="3">
        <v>2.532</v>
      </c>
      <c r="H65" s="3">
        <v>0</v>
      </c>
      <c r="I65" s="3">
        <v>0</v>
      </c>
      <c r="K65" s="3">
        <v>54</v>
      </c>
      <c r="L65">
        <f t="shared" si="1"/>
        <v>62916.666666666672</v>
      </c>
      <c r="M65">
        <f t="shared" si="2"/>
        <v>62500</v>
      </c>
      <c r="N65">
        <f t="shared" si="3"/>
        <v>70333.333333333343</v>
      </c>
      <c r="O65">
        <f t="shared" si="4"/>
        <v>0</v>
      </c>
      <c r="P65">
        <f t="shared" si="5"/>
        <v>0</v>
      </c>
      <c r="Q65" s="10"/>
      <c r="R65" s="10"/>
      <c r="S65" s="10"/>
    </row>
    <row r="66" spans="2:24" x14ac:dyDescent="0.25">
      <c r="B66" s="124"/>
      <c r="C66" s="3">
        <v>9</v>
      </c>
      <c r="D66" s="3">
        <v>55</v>
      </c>
      <c r="E66" s="3">
        <v>2.3199999999999998</v>
      </c>
      <c r="F66" s="3">
        <v>2.2349999999999999</v>
      </c>
      <c r="G66" s="3">
        <v>2.4860000000000002</v>
      </c>
      <c r="H66" s="3">
        <v>0</v>
      </c>
      <c r="I66" s="3">
        <v>9.25</v>
      </c>
      <c r="K66" s="3">
        <v>55</v>
      </c>
      <c r="L66">
        <f t="shared" si="1"/>
        <v>64444.444444444445</v>
      </c>
      <c r="M66">
        <f t="shared" si="2"/>
        <v>62083.333333333336</v>
      </c>
      <c r="N66">
        <f t="shared" si="3"/>
        <v>69055.555555555562</v>
      </c>
      <c r="O66">
        <f t="shared" si="4"/>
        <v>0</v>
      </c>
      <c r="P66">
        <f t="shared" si="5"/>
        <v>256944.44444444447</v>
      </c>
      <c r="Q66" s="10"/>
      <c r="R66" s="10"/>
      <c r="S66" s="10"/>
    </row>
    <row r="67" spans="2:24" x14ac:dyDescent="0.25">
      <c r="B67" s="124"/>
      <c r="C67" s="3">
        <v>10</v>
      </c>
      <c r="D67" s="3">
        <v>56</v>
      </c>
      <c r="E67" s="3">
        <v>3.98</v>
      </c>
      <c r="F67" s="3">
        <v>3.903</v>
      </c>
      <c r="G67" s="3">
        <v>3.6459999999999999</v>
      </c>
      <c r="H67" s="3">
        <v>9.0350000000000001</v>
      </c>
      <c r="I67" s="3">
        <v>0</v>
      </c>
      <c r="K67" s="3">
        <v>56</v>
      </c>
      <c r="L67">
        <f t="shared" si="1"/>
        <v>110555.55555555556</v>
      </c>
      <c r="M67">
        <f t="shared" si="2"/>
        <v>108416.66666666667</v>
      </c>
      <c r="N67">
        <f t="shared" si="3"/>
        <v>101277.77777777778</v>
      </c>
      <c r="O67">
        <f t="shared" si="4"/>
        <v>250972.22222222222</v>
      </c>
      <c r="P67">
        <f t="shared" si="5"/>
        <v>0</v>
      </c>
      <c r="Q67" s="10"/>
      <c r="R67" s="10"/>
      <c r="S67" s="10"/>
    </row>
    <row r="68" spans="2:24" x14ac:dyDescent="0.25">
      <c r="B68" s="124"/>
      <c r="C68" s="3">
        <v>11</v>
      </c>
      <c r="D68" s="3">
        <v>57</v>
      </c>
      <c r="E68" s="3">
        <v>4.54</v>
      </c>
      <c r="F68" s="3">
        <v>3.468</v>
      </c>
      <c r="G68" s="3">
        <v>3.18</v>
      </c>
      <c r="H68" s="3">
        <v>0</v>
      </c>
      <c r="I68" s="3">
        <v>0</v>
      </c>
      <c r="K68" s="3">
        <v>57</v>
      </c>
      <c r="L68">
        <f t="shared" si="1"/>
        <v>126111.11111111111</v>
      </c>
      <c r="M68">
        <f t="shared" si="2"/>
        <v>96333.333333333343</v>
      </c>
      <c r="N68">
        <f t="shared" si="3"/>
        <v>88333.333333333343</v>
      </c>
      <c r="O68">
        <f t="shared" si="4"/>
        <v>0</v>
      </c>
      <c r="P68">
        <f t="shared" si="5"/>
        <v>0</v>
      </c>
      <c r="Q68" s="103"/>
      <c r="R68" s="10"/>
      <c r="S68" s="10"/>
    </row>
    <row r="69" spans="2:24" x14ac:dyDescent="0.25">
      <c r="B69" s="124"/>
      <c r="C69" s="3">
        <v>12</v>
      </c>
      <c r="D69" s="3">
        <v>58</v>
      </c>
      <c r="E69" s="3">
        <v>4.34</v>
      </c>
      <c r="F69" s="3">
        <v>3.4780000000000002</v>
      </c>
      <c r="G69" s="3">
        <v>3.2869999999999999</v>
      </c>
      <c r="H69" s="3">
        <v>0</v>
      </c>
      <c r="I69" s="3">
        <v>9.15</v>
      </c>
      <c r="K69" s="3">
        <v>58</v>
      </c>
      <c r="L69">
        <f t="shared" si="1"/>
        <v>120555.55555555556</v>
      </c>
      <c r="M69">
        <f t="shared" si="2"/>
        <v>96611.111111111109</v>
      </c>
      <c r="N69">
        <f t="shared" si="3"/>
        <v>91305.555555555562</v>
      </c>
      <c r="O69">
        <f t="shared" si="4"/>
        <v>0</v>
      </c>
      <c r="P69">
        <f t="shared" si="5"/>
        <v>254166.66666666669</v>
      </c>
      <c r="Q69" s="22"/>
      <c r="R69" s="10"/>
      <c r="S69" s="10"/>
    </row>
    <row r="70" spans="2:24" x14ac:dyDescent="0.25">
      <c r="B70" s="124"/>
      <c r="C70" s="3">
        <v>13</v>
      </c>
      <c r="D70" s="3">
        <v>59</v>
      </c>
      <c r="E70" s="3">
        <v>2.3180000000000001</v>
      </c>
      <c r="F70" s="3">
        <v>2.218</v>
      </c>
      <c r="G70" s="3">
        <v>2.085</v>
      </c>
      <c r="H70" s="3">
        <v>9.52</v>
      </c>
      <c r="I70" s="3">
        <v>0</v>
      </c>
      <c r="K70" s="3">
        <v>59</v>
      </c>
      <c r="L70">
        <f t="shared" si="1"/>
        <v>64388.888888888891</v>
      </c>
      <c r="M70">
        <f t="shared" si="2"/>
        <v>61611.111111111117</v>
      </c>
      <c r="N70">
        <f t="shared" si="3"/>
        <v>57916.666666666672</v>
      </c>
      <c r="O70">
        <f t="shared" si="4"/>
        <v>264444.44444444444</v>
      </c>
      <c r="P70">
        <f t="shared" si="5"/>
        <v>0</v>
      </c>
      <c r="Q70" s="22"/>
      <c r="R70" s="10"/>
      <c r="S70" s="10"/>
    </row>
    <row r="71" spans="2:24" x14ac:dyDescent="0.25">
      <c r="B71" s="124"/>
      <c r="C71" s="3">
        <v>14</v>
      </c>
      <c r="D71" s="3">
        <v>60</v>
      </c>
      <c r="E71" s="3">
        <v>3.95</v>
      </c>
      <c r="F71" s="3">
        <v>2.218</v>
      </c>
      <c r="G71" s="3">
        <v>2.1539999999999999</v>
      </c>
      <c r="H71" s="3">
        <v>0</v>
      </c>
      <c r="I71" s="3">
        <v>0</v>
      </c>
      <c r="K71" s="3">
        <v>60</v>
      </c>
      <c r="L71">
        <f t="shared" si="1"/>
        <v>109722.22222222223</v>
      </c>
      <c r="M71">
        <f t="shared" si="2"/>
        <v>61611.111111111117</v>
      </c>
      <c r="N71">
        <f t="shared" si="3"/>
        <v>59833.333333333336</v>
      </c>
      <c r="O71">
        <f t="shared" si="4"/>
        <v>0</v>
      </c>
      <c r="P71">
        <f t="shared" si="5"/>
        <v>0</v>
      </c>
      <c r="Q71" s="22"/>
      <c r="R71" s="10"/>
      <c r="S71" s="10"/>
    </row>
    <row r="72" spans="2:24" x14ac:dyDescent="0.25">
      <c r="B72" s="124"/>
      <c r="C72" s="3">
        <v>15</v>
      </c>
      <c r="D72" s="3">
        <v>61</v>
      </c>
      <c r="E72" s="3">
        <v>4.62</v>
      </c>
      <c r="F72" s="3">
        <v>4.29</v>
      </c>
      <c r="G72" s="3">
        <v>4.2850000000000001</v>
      </c>
      <c r="H72" s="3">
        <v>0</v>
      </c>
      <c r="I72" s="3">
        <v>0</v>
      </c>
      <c r="K72" s="3">
        <v>61</v>
      </c>
      <c r="L72">
        <f t="shared" si="1"/>
        <v>128333.33333333334</v>
      </c>
      <c r="M72">
        <f t="shared" si="2"/>
        <v>119166.66666666667</v>
      </c>
      <c r="N72">
        <f t="shared" si="3"/>
        <v>119027.77777777778</v>
      </c>
      <c r="O72">
        <f t="shared" si="4"/>
        <v>0</v>
      </c>
      <c r="P72">
        <f t="shared" si="5"/>
        <v>0</v>
      </c>
      <c r="Q72" s="22"/>
      <c r="R72" s="10"/>
      <c r="S72" s="10"/>
    </row>
    <row r="73" spans="2:24" x14ac:dyDescent="0.25">
      <c r="B73" s="124"/>
      <c r="C73" s="3">
        <v>16</v>
      </c>
      <c r="D73" s="3">
        <v>62</v>
      </c>
      <c r="E73" s="3">
        <v>4.5979999999999999</v>
      </c>
      <c r="F73" s="3">
        <v>4.0949999999999998</v>
      </c>
      <c r="G73" s="3">
        <v>3.0190000000000001</v>
      </c>
      <c r="H73" s="3">
        <v>9.52</v>
      </c>
      <c r="I73" s="3">
        <v>9.31</v>
      </c>
      <c r="K73" s="3">
        <v>62</v>
      </c>
      <c r="L73">
        <f t="shared" si="1"/>
        <v>127722.22222222223</v>
      </c>
      <c r="M73">
        <f t="shared" si="2"/>
        <v>113750</v>
      </c>
      <c r="N73">
        <f t="shared" si="3"/>
        <v>83861.111111111109</v>
      </c>
      <c r="O73">
        <f t="shared" si="4"/>
        <v>264444.44444444444</v>
      </c>
      <c r="P73">
        <f t="shared" si="5"/>
        <v>258611.11111111112</v>
      </c>
      <c r="Q73" s="10"/>
      <c r="R73" s="10"/>
      <c r="S73" s="10"/>
    </row>
    <row r="74" spans="2:24" x14ac:dyDescent="0.25">
      <c r="B74" s="124"/>
      <c r="C74" s="3">
        <v>17</v>
      </c>
      <c r="D74" s="3">
        <v>63</v>
      </c>
      <c r="E74" s="3">
        <v>3.613</v>
      </c>
      <c r="F74" s="3">
        <v>3.375</v>
      </c>
      <c r="G74" s="3">
        <v>3.46</v>
      </c>
      <c r="H74" s="3">
        <v>0</v>
      </c>
      <c r="I74" s="3">
        <v>0</v>
      </c>
      <c r="K74" s="3">
        <v>63</v>
      </c>
      <c r="L74">
        <f t="shared" si="1"/>
        <v>100361.11111111111</v>
      </c>
      <c r="M74">
        <f t="shared" si="2"/>
        <v>93750</v>
      </c>
      <c r="N74">
        <f t="shared" si="3"/>
        <v>96111.111111111109</v>
      </c>
      <c r="O74">
        <f t="shared" si="4"/>
        <v>0</v>
      </c>
      <c r="P74">
        <f t="shared" si="5"/>
        <v>0</v>
      </c>
      <c r="Q74" s="10"/>
      <c r="R74" s="10"/>
      <c r="S74" s="10"/>
    </row>
    <row r="75" spans="2:24" x14ac:dyDescent="0.25">
      <c r="B75" s="124"/>
      <c r="C75" s="3">
        <v>18</v>
      </c>
      <c r="D75" s="3">
        <v>64</v>
      </c>
      <c r="E75" s="3">
        <v>3.3029999999999999</v>
      </c>
      <c r="F75" s="3">
        <v>3.1539999999999999</v>
      </c>
      <c r="G75" s="3">
        <v>2.4449999999999998</v>
      </c>
      <c r="H75" s="3">
        <v>0</v>
      </c>
      <c r="I75" s="3">
        <v>0</v>
      </c>
      <c r="K75" s="3">
        <v>64</v>
      </c>
      <c r="L75">
        <f t="shared" si="1"/>
        <v>91750</v>
      </c>
      <c r="M75">
        <f t="shared" si="2"/>
        <v>87611.111111111109</v>
      </c>
      <c r="N75">
        <f t="shared" si="3"/>
        <v>67916.666666666672</v>
      </c>
      <c r="O75">
        <f t="shared" si="4"/>
        <v>0</v>
      </c>
      <c r="P75">
        <f t="shared" si="5"/>
        <v>0</v>
      </c>
      <c r="Q75" s="10"/>
      <c r="R75" s="10"/>
      <c r="S75" s="10"/>
    </row>
    <row r="76" spans="2:24" x14ac:dyDescent="0.25">
      <c r="B76" s="124"/>
      <c r="C76" s="3">
        <v>19</v>
      </c>
      <c r="D76" s="3">
        <v>65</v>
      </c>
      <c r="E76" s="3">
        <v>3.3460000000000001</v>
      </c>
      <c r="F76" s="3">
        <v>2.8319999999999999</v>
      </c>
      <c r="G76" s="3">
        <v>3.2050000000000001</v>
      </c>
      <c r="H76" s="3">
        <v>9.4350000000000005</v>
      </c>
      <c r="I76" s="3">
        <v>0</v>
      </c>
      <c r="K76" s="3">
        <v>65</v>
      </c>
      <c r="L76">
        <f t="shared" si="1"/>
        <v>92944.444444444453</v>
      </c>
      <c r="M76">
        <f t="shared" si="2"/>
        <v>78666.666666666672</v>
      </c>
      <c r="N76">
        <f t="shared" si="3"/>
        <v>89027.777777777781</v>
      </c>
      <c r="O76">
        <f t="shared" si="4"/>
        <v>262083.33333333334</v>
      </c>
      <c r="P76">
        <f t="shared" si="5"/>
        <v>0</v>
      </c>
      <c r="Q76" s="10"/>
    </row>
    <row r="77" spans="2:24" x14ac:dyDescent="0.25">
      <c r="B77" s="124"/>
      <c r="C77" s="3">
        <v>20</v>
      </c>
      <c r="D77" s="3">
        <v>66</v>
      </c>
      <c r="E77" s="3">
        <v>3.101</v>
      </c>
      <c r="F77" s="3">
        <v>2.7959999999999998</v>
      </c>
      <c r="G77" s="3">
        <v>2.3650000000000002</v>
      </c>
      <c r="H77" s="3">
        <v>0</v>
      </c>
      <c r="I77" s="3">
        <v>9.65</v>
      </c>
      <c r="K77" s="3">
        <v>66</v>
      </c>
      <c r="L77">
        <f t="shared" si="1"/>
        <v>86138.888888888891</v>
      </c>
      <c r="M77">
        <f t="shared" si="2"/>
        <v>77666.666666666672</v>
      </c>
      <c r="N77">
        <f t="shared" si="3"/>
        <v>65694.444444444453</v>
      </c>
      <c r="O77">
        <f t="shared" si="4"/>
        <v>0</v>
      </c>
      <c r="P77">
        <f t="shared" si="5"/>
        <v>268055.55555555556</v>
      </c>
      <c r="Q77" s="10"/>
      <c r="R77" s="10"/>
      <c r="S77" s="10"/>
      <c r="T77" s="10"/>
      <c r="U77" s="10"/>
      <c r="V77" s="10"/>
      <c r="W77" s="10"/>
      <c r="X77" s="10"/>
    </row>
    <row r="78" spans="2:24" x14ac:dyDescent="0.25">
      <c r="B78" s="124"/>
      <c r="C78" s="3">
        <v>21</v>
      </c>
      <c r="D78" s="3">
        <v>67</v>
      </c>
      <c r="E78" s="3">
        <v>2.11</v>
      </c>
      <c r="F78" s="3">
        <v>2.0880000000000001</v>
      </c>
      <c r="G78" s="3">
        <v>2.0550000000000002</v>
      </c>
      <c r="H78" s="3">
        <v>0</v>
      </c>
      <c r="I78" s="3">
        <v>0</v>
      </c>
      <c r="K78" s="3">
        <v>67</v>
      </c>
      <c r="L78">
        <f t="shared" ref="L78:L121" si="6">E78*10000/0.36</f>
        <v>58611.111111111117</v>
      </c>
      <c r="M78">
        <f t="shared" ref="M78:M121" si="7">F78*10000/0.36</f>
        <v>58000</v>
      </c>
      <c r="N78">
        <f t="shared" ref="N78:N121" si="8">G78*10000/0.36</f>
        <v>57083.333333333336</v>
      </c>
      <c r="O78">
        <f t="shared" ref="O78:O121" si="9">H78*10000/0.36</f>
        <v>0</v>
      </c>
      <c r="P78">
        <f t="shared" ref="P78:P121" si="10">I78*10000/0.36</f>
        <v>0</v>
      </c>
      <c r="Q78" s="10"/>
      <c r="R78" s="10"/>
      <c r="S78" s="10"/>
      <c r="T78" s="10"/>
      <c r="U78" s="10"/>
      <c r="V78" s="10"/>
      <c r="W78" s="10"/>
      <c r="X78" s="10"/>
    </row>
    <row r="79" spans="2:24" x14ac:dyDescent="0.25">
      <c r="B79" s="124"/>
      <c r="C79" s="3">
        <v>22</v>
      </c>
      <c r="D79" s="3">
        <v>68</v>
      </c>
      <c r="E79" s="3">
        <v>2.75</v>
      </c>
      <c r="F79" s="3">
        <v>2.766</v>
      </c>
      <c r="G79" s="3">
        <v>2.456</v>
      </c>
      <c r="H79" s="3">
        <v>0</v>
      </c>
      <c r="I79" s="3">
        <v>0</v>
      </c>
      <c r="K79" s="3">
        <v>68</v>
      </c>
      <c r="L79">
        <f t="shared" si="6"/>
        <v>76388.888888888891</v>
      </c>
      <c r="M79">
        <f t="shared" si="7"/>
        <v>76833.333333333343</v>
      </c>
      <c r="N79">
        <f t="shared" si="8"/>
        <v>68222.222222222219</v>
      </c>
      <c r="O79">
        <f t="shared" si="9"/>
        <v>0</v>
      </c>
      <c r="P79">
        <f t="shared" si="10"/>
        <v>0</v>
      </c>
      <c r="Q79" s="10"/>
      <c r="R79" s="103"/>
      <c r="S79" s="103"/>
      <c r="T79" s="103"/>
      <c r="U79" s="103"/>
      <c r="V79" s="103"/>
      <c r="W79" s="10"/>
      <c r="X79" s="10"/>
    </row>
    <row r="80" spans="2:24" x14ac:dyDescent="0.25">
      <c r="B80" s="124"/>
      <c r="C80" s="3">
        <v>23</v>
      </c>
      <c r="D80" s="3">
        <v>69</v>
      </c>
      <c r="E80" s="3">
        <v>4.5199999999999996</v>
      </c>
      <c r="F80" s="3">
        <v>4.12</v>
      </c>
      <c r="G80" s="3">
        <v>4.2759999999999998</v>
      </c>
      <c r="H80" s="3">
        <v>12.832000000000001</v>
      </c>
      <c r="I80" s="3">
        <v>0</v>
      </c>
      <c r="K80" s="3">
        <v>69</v>
      </c>
      <c r="L80">
        <f t="shared" si="6"/>
        <v>125555.55555555553</v>
      </c>
      <c r="M80">
        <f t="shared" si="7"/>
        <v>114444.44444444445</v>
      </c>
      <c r="N80">
        <f t="shared" si="8"/>
        <v>118777.77777777778</v>
      </c>
      <c r="O80">
        <f t="shared" si="9"/>
        <v>356444.4444444445</v>
      </c>
      <c r="P80">
        <f t="shared" si="10"/>
        <v>0</v>
      </c>
      <c r="Q80" s="10"/>
      <c r="R80" s="22"/>
      <c r="S80" s="22"/>
      <c r="T80" s="22"/>
      <c r="U80" s="22"/>
      <c r="V80" s="22"/>
      <c r="W80" s="10"/>
      <c r="X80" s="10"/>
    </row>
    <row r="81" spans="2:24" x14ac:dyDescent="0.25">
      <c r="B81" s="124"/>
      <c r="C81" s="3">
        <v>24</v>
      </c>
      <c r="D81" s="3">
        <v>70</v>
      </c>
      <c r="E81" s="3">
        <v>3.3260000000000001</v>
      </c>
      <c r="F81" s="3">
        <v>3.1579999999999999</v>
      </c>
      <c r="G81" s="3">
        <v>2.1720000000000002</v>
      </c>
      <c r="H81" s="3">
        <v>0</v>
      </c>
      <c r="I81" s="3">
        <v>11.534000000000001</v>
      </c>
      <c r="K81" s="3">
        <v>70</v>
      </c>
      <c r="L81">
        <f t="shared" si="6"/>
        <v>92388.888888888891</v>
      </c>
      <c r="M81">
        <f t="shared" si="7"/>
        <v>87722.222222222219</v>
      </c>
      <c r="N81">
        <f t="shared" si="8"/>
        <v>60333.333333333336</v>
      </c>
      <c r="O81">
        <f t="shared" si="9"/>
        <v>0</v>
      </c>
      <c r="P81">
        <f t="shared" si="10"/>
        <v>320388.88888888888</v>
      </c>
      <c r="Q81" s="10"/>
      <c r="R81" s="22"/>
      <c r="S81" s="22"/>
      <c r="T81" s="22"/>
      <c r="U81" s="22"/>
      <c r="V81" s="22"/>
      <c r="W81" s="10"/>
      <c r="X81" s="10"/>
    </row>
    <row r="82" spans="2:24" x14ac:dyDescent="0.25">
      <c r="B82" s="124"/>
      <c r="C82" s="3">
        <v>25</v>
      </c>
      <c r="D82" s="3">
        <v>71</v>
      </c>
      <c r="E82" s="3">
        <v>4.4779999999999998</v>
      </c>
      <c r="F82" s="3">
        <v>4.0199999999999996</v>
      </c>
      <c r="G82" s="3">
        <v>4.1689999999999996</v>
      </c>
      <c r="H82" s="3">
        <v>0</v>
      </c>
      <c r="I82" s="3">
        <v>0</v>
      </c>
      <c r="K82" s="3">
        <v>71</v>
      </c>
      <c r="L82">
        <f t="shared" si="6"/>
        <v>124388.88888888889</v>
      </c>
      <c r="M82">
        <f t="shared" si="7"/>
        <v>111666.66666666666</v>
      </c>
      <c r="N82">
        <f t="shared" si="8"/>
        <v>115805.55555555553</v>
      </c>
      <c r="O82">
        <f t="shared" si="9"/>
        <v>0</v>
      </c>
      <c r="P82">
        <f t="shared" si="10"/>
        <v>0</v>
      </c>
      <c r="Q82" s="10"/>
      <c r="R82" s="22"/>
      <c r="S82" s="22"/>
      <c r="T82" s="22"/>
      <c r="U82" s="22"/>
      <c r="V82" s="22"/>
      <c r="W82" s="10"/>
      <c r="X82" s="10"/>
    </row>
    <row r="83" spans="2:24" x14ac:dyDescent="0.25">
      <c r="B83" s="124"/>
      <c r="C83" s="3">
        <v>26</v>
      </c>
      <c r="D83" s="3">
        <v>72</v>
      </c>
      <c r="E83" s="3">
        <v>4.4779999999999998</v>
      </c>
      <c r="F83" s="3">
        <v>4.0199999999999996</v>
      </c>
      <c r="G83" s="3">
        <v>2.9550000000000001</v>
      </c>
      <c r="H83" s="3">
        <v>0</v>
      </c>
      <c r="I83" s="3">
        <v>0</v>
      </c>
      <c r="K83" s="3">
        <v>72</v>
      </c>
      <c r="L83">
        <f t="shared" si="6"/>
        <v>124388.88888888889</v>
      </c>
      <c r="M83">
        <f t="shared" si="7"/>
        <v>111666.66666666666</v>
      </c>
      <c r="N83">
        <f t="shared" si="8"/>
        <v>82083.333333333343</v>
      </c>
      <c r="O83">
        <f t="shared" si="9"/>
        <v>0</v>
      </c>
      <c r="P83">
        <f t="shared" si="10"/>
        <v>0</v>
      </c>
      <c r="Q83" s="10"/>
      <c r="R83" s="22"/>
      <c r="S83" s="22"/>
      <c r="T83" s="22"/>
      <c r="U83" s="22"/>
      <c r="V83" s="22"/>
      <c r="W83" s="10"/>
      <c r="X83" s="10"/>
    </row>
    <row r="84" spans="2:24" x14ac:dyDescent="0.25">
      <c r="B84" s="124"/>
      <c r="C84" s="3">
        <v>27</v>
      </c>
      <c r="D84" s="3">
        <v>73</v>
      </c>
      <c r="E84" s="3">
        <v>4.4550000000000001</v>
      </c>
      <c r="F84" s="3">
        <v>3.17</v>
      </c>
      <c r="G84" s="3">
        <v>3.01</v>
      </c>
      <c r="H84" s="3">
        <v>11.587</v>
      </c>
      <c r="I84" s="3">
        <v>0</v>
      </c>
      <c r="K84" s="3">
        <v>73</v>
      </c>
      <c r="L84">
        <f t="shared" si="6"/>
        <v>123750</v>
      </c>
      <c r="M84">
        <f t="shared" si="7"/>
        <v>88055.555555555562</v>
      </c>
      <c r="N84">
        <f t="shared" si="8"/>
        <v>83611.111111111109</v>
      </c>
      <c r="O84">
        <f t="shared" si="9"/>
        <v>321861.11111111112</v>
      </c>
      <c r="P84">
        <f t="shared" si="10"/>
        <v>0</v>
      </c>
      <c r="Q84" s="10"/>
      <c r="R84" s="22"/>
      <c r="S84" s="22"/>
      <c r="T84" s="22"/>
      <c r="U84" s="22"/>
      <c r="V84" s="22"/>
      <c r="W84" s="10"/>
      <c r="X84" s="10"/>
    </row>
    <row r="85" spans="2:24" x14ac:dyDescent="0.25">
      <c r="B85" s="124"/>
      <c r="C85" s="3">
        <v>28</v>
      </c>
      <c r="D85" s="3">
        <v>74</v>
      </c>
      <c r="E85" s="3">
        <v>2.4950000000000001</v>
      </c>
      <c r="F85" s="3">
        <v>2.0590000000000002</v>
      </c>
      <c r="G85" s="3">
        <v>2.08</v>
      </c>
      <c r="H85" s="3">
        <v>0</v>
      </c>
      <c r="I85" s="3">
        <v>9.9329999999999991E-3</v>
      </c>
      <c r="K85" s="3">
        <v>74</v>
      </c>
      <c r="L85">
        <f t="shared" si="6"/>
        <v>69305.555555555562</v>
      </c>
      <c r="M85">
        <f t="shared" si="7"/>
        <v>57194.444444444445</v>
      </c>
      <c r="N85">
        <f t="shared" si="8"/>
        <v>57777.777777777781</v>
      </c>
      <c r="O85">
        <f t="shared" si="9"/>
        <v>0</v>
      </c>
      <c r="P85">
        <f t="shared" si="10"/>
        <v>275.91666666666669</v>
      </c>
      <c r="Q85" s="10"/>
      <c r="R85" s="22"/>
      <c r="S85" s="22"/>
      <c r="T85" s="22"/>
      <c r="U85" s="22"/>
      <c r="V85" s="22"/>
      <c r="W85" s="10"/>
      <c r="X85" s="10"/>
    </row>
    <row r="86" spans="2:24" x14ac:dyDescent="0.25">
      <c r="B86" s="124"/>
      <c r="C86" s="3">
        <v>29</v>
      </c>
      <c r="D86" s="3">
        <v>75</v>
      </c>
      <c r="E86" s="3">
        <v>3.472</v>
      </c>
      <c r="F86" s="3">
        <v>3.3719999999999999</v>
      </c>
      <c r="G86" s="3">
        <v>3.3490000000000002</v>
      </c>
      <c r="H86" s="3">
        <v>0</v>
      </c>
      <c r="I86" s="3">
        <v>0</v>
      </c>
      <c r="K86" s="3">
        <v>75</v>
      </c>
      <c r="L86">
        <f t="shared" si="6"/>
        <v>96444.444444444453</v>
      </c>
      <c r="M86">
        <f t="shared" si="7"/>
        <v>93666.666666666672</v>
      </c>
      <c r="N86">
        <f t="shared" si="8"/>
        <v>93027.777777777781</v>
      </c>
      <c r="O86">
        <f t="shared" si="9"/>
        <v>0</v>
      </c>
      <c r="P86">
        <f t="shared" si="10"/>
        <v>0</v>
      </c>
      <c r="Q86" s="10"/>
      <c r="R86" s="10"/>
      <c r="S86" s="10"/>
      <c r="T86" s="10"/>
      <c r="U86" s="10"/>
      <c r="V86" s="10"/>
      <c r="W86" s="10"/>
      <c r="X86" s="10"/>
    </row>
    <row r="87" spans="2:24" x14ac:dyDescent="0.25">
      <c r="B87" s="124"/>
      <c r="C87" s="3">
        <v>30</v>
      </c>
      <c r="D87" s="3">
        <v>76</v>
      </c>
      <c r="E87" s="3">
        <v>3.948</v>
      </c>
      <c r="F87" s="3">
        <v>3.1960000000000002</v>
      </c>
      <c r="G87" s="3">
        <v>3.1419999999999999</v>
      </c>
      <c r="H87" s="3">
        <v>0</v>
      </c>
      <c r="I87" s="3">
        <v>0</v>
      </c>
      <c r="K87" s="3">
        <v>76</v>
      </c>
      <c r="L87">
        <f t="shared" si="6"/>
        <v>109666.66666666667</v>
      </c>
      <c r="M87">
        <f t="shared" si="7"/>
        <v>88777.777777777781</v>
      </c>
      <c r="N87">
        <f t="shared" si="8"/>
        <v>87277.777777777781</v>
      </c>
      <c r="O87">
        <f t="shared" si="9"/>
        <v>0</v>
      </c>
      <c r="P87">
        <f t="shared" si="10"/>
        <v>0</v>
      </c>
      <c r="Q87" s="10"/>
      <c r="R87" s="10"/>
      <c r="S87" s="10"/>
      <c r="T87" s="10"/>
      <c r="U87" s="10"/>
      <c r="V87" s="10"/>
      <c r="W87" s="10"/>
      <c r="X87" s="10"/>
    </row>
    <row r="88" spans="2:24" x14ac:dyDescent="0.25">
      <c r="B88" s="124"/>
      <c r="C88" s="3">
        <v>31</v>
      </c>
      <c r="D88" s="3">
        <v>77</v>
      </c>
      <c r="E88" s="3">
        <v>3.8849999999999998</v>
      </c>
      <c r="F88" s="3">
        <v>3.9359999999999999</v>
      </c>
      <c r="G88" s="3">
        <v>3.4420000000000002</v>
      </c>
      <c r="H88" s="3">
        <v>10.952999999999999</v>
      </c>
      <c r="I88" s="3">
        <v>0</v>
      </c>
      <c r="K88" s="3">
        <v>77</v>
      </c>
      <c r="L88">
        <f t="shared" si="6"/>
        <v>107916.66666666667</v>
      </c>
      <c r="M88">
        <f t="shared" si="7"/>
        <v>109333.33333333334</v>
      </c>
      <c r="N88">
        <f t="shared" si="8"/>
        <v>95611.111111111109</v>
      </c>
      <c r="O88">
        <f t="shared" si="9"/>
        <v>304250</v>
      </c>
      <c r="P88">
        <f t="shared" si="10"/>
        <v>0</v>
      </c>
      <c r="Q88" s="103"/>
      <c r="R88" s="10"/>
      <c r="S88" s="10"/>
      <c r="T88" s="10"/>
      <c r="U88" s="10"/>
      <c r="V88" s="10"/>
      <c r="W88" s="10"/>
      <c r="X88" s="10"/>
    </row>
    <row r="89" spans="2:24" x14ac:dyDescent="0.25">
      <c r="B89" s="124" t="s">
        <v>5</v>
      </c>
      <c r="C89" s="3">
        <v>1</v>
      </c>
      <c r="D89" s="3">
        <v>78</v>
      </c>
      <c r="E89" s="3">
        <v>3.4750000000000001</v>
      </c>
      <c r="F89" s="3">
        <v>3.33</v>
      </c>
      <c r="G89" s="3">
        <v>3.3460000000000001</v>
      </c>
      <c r="H89" s="3">
        <v>0</v>
      </c>
      <c r="I89" s="3">
        <v>11.59</v>
      </c>
      <c r="K89" s="3">
        <v>78</v>
      </c>
      <c r="L89">
        <f t="shared" si="6"/>
        <v>96527.777777777781</v>
      </c>
      <c r="M89">
        <f t="shared" si="7"/>
        <v>92500</v>
      </c>
      <c r="N89">
        <f t="shared" si="8"/>
        <v>92944.444444444453</v>
      </c>
      <c r="O89">
        <f t="shared" si="9"/>
        <v>0</v>
      </c>
      <c r="P89">
        <f t="shared" si="10"/>
        <v>321944.44444444444</v>
      </c>
      <c r="Q89" s="22"/>
      <c r="R89" s="103"/>
      <c r="S89" s="103"/>
      <c r="T89" s="103"/>
      <c r="U89" s="103"/>
      <c r="V89" s="103"/>
      <c r="W89" s="103"/>
      <c r="X89" s="103"/>
    </row>
    <row r="90" spans="2:24" x14ac:dyDescent="0.25">
      <c r="B90" s="124"/>
      <c r="C90" s="3">
        <v>2</v>
      </c>
      <c r="D90" s="3">
        <v>79</v>
      </c>
      <c r="E90" s="3">
        <v>3.4550000000000001</v>
      </c>
      <c r="F90" s="3">
        <v>3.2010000000000001</v>
      </c>
      <c r="G90" s="3">
        <v>3.1819999999999999</v>
      </c>
      <c r="H90" s="3">
        <v>0</v>
      </c>
      <c r="I90" s="3">
        <v>0</v>
      </c>
      <c r="K90" s="3">
        <v>79</v>
      </c>
      <c r="L90">
        <f t="shared" si="6"/>
        <v>95972.222222222219</v>
      </c>
      <c r="M90">
        <f t="shared" si="7"/>
        <v>88916.666666666672</v>
      </c>
      <c r="N90">
        <f t="shared" si="8"/>
        <v>88388.888888888891</v>
      </c>
      <c r="O90">
        <f t="shared" si="9"/>
        <v>0</v>
      </c>
      <c r="P90">
        <f t="shared" si="10"/>
        <v>0</v>
      </c>
      <c r="Q90" s="22"/>
      <c r="R90" s="22"/>
      <c r="S90" s="22"/>
      <c r="T90" s="22"/>
      <c r="U90" s="22"/>
      <c r="V90" s="22"/>
      <c r="W90" s="22"/>
      <c r="X90" s="22"/>
    </row>
    <row r="91" spans="2:24" x14ac:dyDescent="0.25">
      <c r="B91" s="124"/>
      <c r="C91" s="3">
        <v>3</v>
      </c>
      <c r="D91" s="3">
        <v>80</v>
      </c>
      <c r="E91" s="3">
        <v>4.5199999999999996</v>
      </c>
      <c r="F91" s="3">
        <v>3.5960000000000001</v>
      </c>
      <c r="G91" s="3">
        <v>3.82</v>
      </c>
      <c r="H91" s="3">
        <v>0</v>
      </c>
      <c r="I91" s="3">
        <v>0</v>
      </c>
      <c r="K91" s="3">
        <v>80</v>
      </c>
      <c r="L91">
        <f t="shared" si="6"/>
        <v>125555.55555555553</v>
      </c>
      <c r="M91">
        <f t="shared" si="7"/>
        <v>99888.888888888891</v>
      </c>
      <c r="N91">
        <f t="shared" si="8"/>
        <v>106111.11111111111</v>
      </c>
      <c r="O91">
        <f t="shared" si="9"/>
        <v>0</v>
      </c>
      <c r="P91">
        <f t="shared" si="10"/>
        <v>0</v>
      </c>
      <c r="Q91" s="22"/>
      <c r="R91" s="22"/>
      <c r="S91" s="22"/>
      <c r="T91" s="22"/>
      <c r="U91" s="22"/>
      <c r="V91" s="22"/>
      <c r="W91" s="22"/>
      <c r="X91" s="22"/>
    </row>
    <row r="92" spans="2:24" x14ac:dyDescent="0.25">
      <c r="B92" s="124"/>
      <c r="C92" s="3">
        <v>4</v>
      </c>
      <c r="D92" s="3">
        <v>81</v>
      </c>
      <c r="E92" s="3">
        <v>4.3600000000000003</v>
      </c>
      <c r="F92" s="3">
        <v>3.6280000000000001</v>
      </c>
      <c r="G92" s="3">
        <v>3.8559999999999999</v>
      </c>
      <c r="H92" s="3">
        <v>11.138</v>
      </c>
      <c r="I92" s="3">
        <v>10.25</v>
      </c>
      <c r="K92" s="3">
        <v>81</v>
      </c>
      <c r="L92">
        <f t="shared" si="6"/>
        <v>121111.11111111111</v>
      </c>
      <c r="M92">
        <f t="shared" si="7"/>
        <v>100777.77777777778</v>
      </c>
      <c r="N92">
        <f t="shared" si="8"/>
        <v>107111.11111111111</v>
      </c>
      <c r="O92">
        <f t="shared" si="9"/>
        <v>309388.88888888888</v>
      </c>
      <c r="P92">
        <f t="shared" si="10"/>
        <v>284722.22222222225</v>
      </c>
      <c r="Q92" s="22"/>
      <c r="R92" s="22"/>
      <c r="S92" s="22"/>
      <c r="T92" s="22"/>
      <c r="U92" s="22"/>
      <c r="V92" s="22"/>
      <c r="W92" s="22"/>
      <c r="X92" s="22"/>
    </row>
    <row r="93" spans="2:24" x14ac:dyDescent="0.25">
      <c r="B93" s="124"/>
      <c r="C93" s="3">
        <v>5</v>
      </c>
      <c r="D93" s="3">
        <v>82</v>
      </c>
      <c r="E93" s="3">
        <v>4.12</v>
      </c>
      <c r="F93" s="3">
        <v>4.8579999999999997</v>
      </c>
      <c r="G93" s="3">
        <v>3.8490000000000002</v>
      </c>
      <c r="H93" s="3">
        <v>0</v>
      </c>
      <c r="I93" s="3">
        <v>0</v>
      </c>
      <c r="K93" s="3">
        <v>82</v>
      </c>
      <c r="L93">
        <f t="shared" si="6"/>
        <v>114444.44444444445</v>
      </c>
      <c r="M93">
        <f t="shared" si="7"/>
        <v>134944.44444444444</v>
      </c>
      <c r="N93">
        <f t="shared" si="8"/>
        <v>106916.66666666667</v>
      </c>
      <c r="O93">
        <f t="shared" si="9"/>
        <v>0</v>
      </c>
      <c r="P93">
        <f t="shared" si="10"/>
        <v>0</v>
      </c>
      <c r="R93" s="22"/>
      <c r="S93" s="22"/>
      <c r="T93" s="22"/>
      <c r="U93" s="22"/>
      <c r="V93" s="22"/>
      <c r="W93" s="22"/>
      <c r="X93" s="22"/>
    </row>
    <row r="94" spans="2:24" x14ac:dyDescent="0.25">
      <c r="B94" s="124"/>
      <c r="C94" s="3">
        <v>6</v>
      </c>
      <c r="D94" s="3">
        <v>83</v>
      </c>
      <c r="E94" s="3">
        <v>3.4329999999999998</v>
      </c>
      <c r="F94" s="3">
        <v>2.6579999999999999</v>
      </c>
      <c r="G94" s="3">
        <v>3.726</v>
      </c>
      <c r="H94" s="3">
        <v>0</v>
      </c>
      <c r="I94" s="3">
        <v>0</v>
      </c>
      <c r="K94" s="3">
        <v>83</v>
      </c>
      <c r="L94">
        <f t="shared" si="6"/>
        <v>95361.111111111109</v>
      </c>
      <c r="M94">
        <f t="shared" si="7"/>
        <v>73833.333333333343</v>
      </c>
      <c r="N94">
        <f t="shared" si="8"/>
        <v>103500</v>
      </c>
      <c r="O94">
        <f t="shared" si="9"/>
        <v>0</v>
      </c>
      <c r="P94">
        <f t="shared" si="10"/>
        <v>0</v>
      </c>
      <c r="R94" s="10"/>
      <c r="S94" s="10"/>
      <c r="T94" s="10"/>
      <c r="U94" s="10"/>
      <c r="V94" s="10"/>
      <c r="W94" s="10"/>
      <c r="X94" s="10"/>
    </row>
    <row r="95" spans="2:24" x14ac:dyDescent="0.25">
      <c r="B95" s="124"/>
      <c r="C95" s="3">
        <v>7</v>
      </c>
      <c r="D95" s="3">
        <v>84</v>
      </c>
      <c r="E95" s="3">
        <v>3.714</v>
      </c>
      <c r="F95" s="3">
        <v>3.3319999999999999</v>
      </c>
      <c r="G95" s="3">
        <v>2.6789999999999998</v>
      </c>
      <c r="H95" s="3">
        <v>10.130000000000001</v>
      </c>
      <c r="I95" s="3">
        <v>0</v>
      </c>
      <c r="K95" s="3">
        <v>84</v>
      </c>
      <c r="L95">
        <f t="shared" si="6"/>
        <v>103166.66666666667</v>
      </c>
      <c r="M95">
        <f t="shared" si="7"/>
        <v>92555.555555555562</v>
      </c>
      <c r="N95">
        <f t="shared" si="8"/>
        <v>74416.666666666672</v>
      </c>
      <c r="O95">
        <f t="shared" si="9"/>
        <v>281388.88888888893</v>
      </c>
      <c r="P95">
        <f t="shared" si="10"/>
        <v>0</v>
      </c>
      <c r="R95" s="10"/>
      <c r="S95" s="10"/>
      <c r="T95" s="10"/>
      <c r="U95" s="10"/>
      <c r="V95" s="10"/>
      <c r="W95" s="10"/>
      <c r="X95" s="10"/>
    </row>
    <row r="96" spans="2:24" x14ac:dyDescent="0.25">
      <c r="B96" s="124"/>
      <c r="C96" s="3">
        <v>8</v>
      </c>
      <c r="D96" s="3">
        <v>85</v>
      </c>
      <c r="E96" s="3">
        <v>3.3250000000000002</v>
      </c>
      <c r="F96" s="3">
        <v>3.2280000000000002</v>
      </c>
      <c r="G96" s="3">
        <v>3.16</v>
      </c>
      <c r="H96" s="3">
        <v>0</v>
      </c>
      <c r="I96" s="3">
        <v>11.1</v>
      </c>
      <c r="K96" s="3">
        <v>85</v>
      </c>
      <c r="L96">
        <f t="shared" si="6"/>
        <v>92361.111111111109</v>
      </c>
      <c r="M96">
        <f t="shared" si="7"/>
        <v>89666.666666666686</v>
      </c>
      <c r="N96">
        <f t="shared" si="8"/>
        <v>87777.777777777781</v>
      </c>
      <c r="O96">
        <f t="shared" si="9"/>
        <v>0</v>
      </c>
      <c r="P96">
        <f t="shared" si="10"/>
        <v>308333.33333333337</v>
      </c>
      <c r="R96" s="10"/>
      <c r="S96" s="10"/>
      <c r="T96" s="10"/>
      <c r="U96" s="10"/>
      <c r="V96" s="10"/>
      <c r="W96" s="10"/>
      <c r="X96" s="10"/>
    </row>
    <row r="97" spans="2:24" x14ac:dyDescent="0.25">
      <c r="B97" s="124"/>
      <c r="C97" s="3">
        <v>9</v>
      </c>
      <c r="D97" s="3">
        <v>86</v>
      </c>
      <c r="E97" s="3">
        <v>3.82</v>
      </c>
      <c r="F97" s="3">
        <v>3.2650000000000001</v>
      </c>
      <c r="G97" s="3">
        <v>3.359</v>
      </c>
      <c r="H97" s="3">
        <v>0</v>
      </c>
      <c r="I97" s="3">
        <v>0</v>
      </c>
      <c r="K97" s="3">
        <v>86</v>
      </c>
      <c r="L97">
        <f t="shared" si="6"/>
        <v>106111.11111111111</v>
      </c>
      <c r="M97">
        <f t="shared" si="7"/>
        <v>90694.444444444453</v>
      </c>
      <c r="N97">
        <f t="shared" si="8"/>
        <v>93305.555555555562</v>
      </c>
      <c r="O97">
        <f t="shared" si="9"/>
        <v>0</v>
      </c>
      <c r="P97">
        <f t="shared" si="10"/>
        <v>0</v>
      </c>
      <c r="R97" s="10"/>
      <c r="S97" s="10"/>
      <c r="T97" s="10"/>
      <c r="U97" s="10"/>
      <c r="V97" s="10"/>
      <c r="W97" s="10"/>
      <c r="X97" s="10"/>
    </row>
    <row r="98" spans="2:24" x14ac:dyDescent="0.25">
      <c r="B98" s="124"/>
      <c r="C98" s="3">
        <v>10</v>
      </c>
      <c r="D98" s="3">
        <v>87</v>
      </c>
      <c r="E98" s="3">
        <v>3.7759999999999998</v>
      </c>
      <c r="F98" s="3">
        <v>3.6520000000000001</v>
      </c>
      <c r="G98" s="3">
        <v>3.8260000000000001</v>
      </c>
      <c r="H98" s="3">
        <v>0</v>
      </c>
      <c r="I98" s="3">
        <v>0</v>
      </c>
      <c r="K98" s="3">
        <v>87</v>
      </c>
      <c r="L98">
        <f t="shared" si="6"/>
        <v>104888.88888888889</v>
      </c>
      <c r="M98">
        <f t="shared" si="7"/>
        <v>101444.44444444445</v>
      </c>
      <c r="N98">
        <f t="shared" si="8"/>
        <v>106277.77777777778</v>
      </c>
      <c r="O98">
        <f t="shared" si="9"/>
        <v>0</v>
      </c>
      <c r="P98">
        <f t="shared" si="10"/>
        <v>0</v>
      </c>
      <c r="R98" s="10"/>
      <c r="S98" s="10"/>
      <c r="T98" s="10"/>
      <c r="U98" s="10"/>
      <c r="V98" s="10"/>
      <c r="W98" s="10"/>
      <c r="X98" s="10"/>
    </row>
    <row r="99" spans="2:24" x14ac:dyDescent="0.25">
      <c r="B99" s="124"/>
      <c r="C99" s="3">
        <v>11</v>
      </c>
      <c r="D99" s="3">
        <v>88</v>
      </c>
      <c r="E99" s="3">
        <v>4.6310000000000002</v>
      </c>
      <c r="F99" s="3">
        <v>4.0199999999999996</v>
      </c>
      <c r="G99" s="3">
        <v>4.2080000000000002</v>
      </c>
      <c r="H99" s="3">
        <v>0</v>
      </c>
      <c r="I99" s="3">
        <v>0</v>
      </c>
      <c r="K99" s="3">
        <v>88</v>
      </c>
      <c r="L99">
        <f t="shared" si="6"/>
        <v>128638.88888888889</v>
      </c>
      <c r="M99">
        <f t="shared" si="7"/>
        <v>111666.66666666666</v>
      </c>
      <c r="N99">
        <f t="shared" si="8"/>
        <v>116888.88888888889</v>
      </c>
      <c r="O99">
        <f t="shared" si="9"/>
        <v>0</v>
      </c>
      <c r="P99">
        <f t="shared" si="10"/>
        <v>0</v>
      </c>
      <c r="R99" s="10"/>
      <c r="S99" s="10"/>
      <c r="T99" s="10"/>
      <c r="U99" s="10"/>
      <c r="V99" s="10"/>
      <c r="W99" s="10"/>
      <c r="X99" s="10"/>
    </row>
    <row r="100" spans="2:24" x14ac:dyDescent="0.25">
      <c r="B100" s="124"/>
      <c r="C100" s="3">
        <v>12</v>
      </c>
      <c r="D100" s="3">
        <v>89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K100" s="3">
        <v>89</v>
      </c>
      <c r="L100">
        <f t="shared" si="6"/>
        <v>0</v>
      </c>
      <c r="M100">
        <f t="shared" si="7"/>
        <v>0</v>
      </c>
      <c r="N100">
        <f t="shared" si="8"/>
        <v>0</v>
      </c>
      <c r="O100">
        <f t="shared" si="9"/>
        <v>0</v>
      </c>
      <c r="P100">
        <f t="shared" si="10"/>
        <v>0</v>
      </c>
      <c r="R100" s="10"/>
      <c r="S100" s="10"/>
      <c r="T100" s="10"/>
      <c r="U100" s="10"/>
      <c r="V100" s="10"/>
      <c r="W100" s="10"/>
      <c r="X100" s="10"/>
    </row>
    <row r="101" spans="2:24" x14ac:dyDescent="0.25">
      <c r="B101" s="124"/>
      <c r="C101" s="3">
        <v>13</v>
      </c>
      <c r="D101" s="3">
        <v>90</v>
      </c>
      <c r="E101" s="3">
        <v>12.673</v>
      </c>
      <c r="F101" s="3">
        <v>15.933999999999999</v>
      </c>
      <c r="G101" s="3">
        <v>8.7149999999999999</v>
      </c>
      <c r="H101" s="3">
        <v>9.6219999999999999</v>
      </c>
      <c r="I101" s="3">
        <v>10.898999999999999</v>
      </c>
      <c r="K101" s="3">
        <v>90</v>
      </c>
      <c r="L101">
        <f t="shared" si="6"/>
        <v>352027.77777777781</v>
      </c>
      <c r="M101">
        <f t="shared" si="7"/>
        <v>442611.11111111112</v>
      </c>
      <c r="N101">
        <f t="shared" si="8"/>
        <v>242083.33333333334</v>
      </c>
      <c r="O101">
        <f t="shared" si="9"/>
        <v>267277.77777777781</v>
      </c>
      <c r="P101">
        <f t="shared" si="10"/>
        <v>302749.99999999994</v>
      </c>
      <c r="R101" s="10"/>
      <c r="S101" s="10"/>
      <c r="T101" s="10"/>
      <c r="U101" s="10"/>
      <c r="V101" s="10"/>
      <c r="W101" s="10"/>
      <c r="X101" s="10"/>
    </row>
    <row r="102" spans="2:24" x14ac:dyDescent="0.25">
      <c r="B102" s="124"/>
      <c r="C102" s="3">
        <v>14</v>
      </c>
      <c r="D102" s="3">
        <v>91</v>
      </c>
      <c r="E102" s="3">
        <v>3.7949999999999999</v>
      </c>
      <c r="F102" s="3">
        <v>3.8570000000000002</v>
      </c>
      <c r="G102" s="3">
        <v>3.7509999999999999</v>
      </c>
      <c r="H102" s="3">
        <v>0</v>
      </c>
      <c r="I102" s="3">
        <v>0</v>
      </c>
      <c r="K102" s="3">
        <v>91</v>
      </c>
      <c r="L102">
        <f t="shared" si="6"/>
        <v>105416.66666666667</v>
      </c>
      <c r="M102">
        <f t="shared" si="7"/>
        <v>107138.88888888889</v>
      </c>
      <c r="N102">
        <f t="shared" si="8"/>
        <v>104194.44444444445</v>
      </c>
      <c r="O102">
        <f t="shared" si="9"/>
        <v>0</v>
      </c>
      <c r="P102">
        <f t="shared" si="10"/>
        <v>0</v>
      </c>
      <c r="R102" s="10"/>
      <c r="S102" s="10"/>
      <c r="T102" s="10"/>
      <c r="U102" s="10"/>
      <c r="V102" s="10"/>
      <c r="W102" s="10"/>
      <c r="X102" s="10"/>
    </row>
    <row r="103" spans="2:24" x14ac:dyDescent="0.25">
      <c r="B103" s="124"/>
      <c r="C103" s="3">
        <v>15</v>
      </c>
      <c r="D103" s="3">
        <v>92</v>
      </c>
      <c r="E103" s="3">
        <v>3.4279999999999999</v>
      </c>
      <c r="F103" s="3">
        <v>3.8490000000000002</v>
      </c>
      <c r="G103" s="3">
        <v>3.7250000000000001</v>
      </c>
      <c r="H103" s="3">
        <v>0</v>
      </c>
      <c r="I103" s="3">
        <v>0</v>
      </c>
      <c r="K103" s="3">
        <v>92</v>
      </c>
      <c r="L103">
        <f t="shared" si="6"/>
        <v>95222.222222222219</v>
      </c>
      <c r="M103">
        <f t="shared" si="7"/>
        <v>106916.66666666667</v>
      </c>
      <c r="N103">
        <f t="shared" si="8"/>
        <v>103472.22222222222</v>
      </c>
      <c r="O103">
        <f t="shared" si="9"/>
        <v>0</v>
      </c>
      <c r="P103">
        <f t="shared" si="10"/>
        <v>0</v>
      </c>
      <c r="R103" s="10"/>
      <c r="S103" s="10"/>
      <c r="T103" s="10"/>
      <c r="U103" s="10"/>
      <c r="V103" s="10"/>
      <c r="W103" s="10"/>
      <c r="X103" s="10"/>
    </row>
    <row r="104" spans="2:24" x14ac:dyDescent="0.25">
      <c r="B104" s="124"/>
      <c r="C104" s="3">
        <v>16</v>
      </c>
      <c r="D104" s="3">
        <v>93</v>
      </c>
      <c r="E104" s="3">
        <v>3.7949999999999999</v>
      </c>
      <c r="F104" s="3">
        <v>3.4849999999999999</v>
      </c>
      <c r="G104" s="3">
        <v>3.7679999999999998</v>
      </c>
      <c r="H104" s="3">
        <v>0</v>
      </c>
      <c r="I104" s="3">
        <v>0</v>
      </c>
      <c r="K104" s="3">
        <v>93</v>
      </c>
      <c r="L104">
        <f t="shared" si="6"/>
        <v>105416.66666666667</v>
      </c>
      <c r="M104">
        <f t="shared" si="7"/>
        <v>96805.555555555562</v>
      </c>
      <c r="N104">
        <f t="shared" si="8"/>
        <v>104666.66666666667</v>
      </c>
      <c r="O104">
        <f t="shared" si="9"/>
        <v>0</v>
      </c>
      <c r="P104">
        <f t="shared" si="10"/>
        <v>0</v>
      </c>
      <c r="R104" s="10"/>
      <c r="S104" s="10"/>
      <c r="T104" s="10"/>
      <c r="U104" s="10"/>
      <c r="V104" s="10"/>
      <c r="W104" s="10"/>
      <c r="X104" s="10"/>
    </row>
    <row r="105" spans="2:24" x14ac:dyDescent="0.25">
      <c r="B105" s="124"/>
      <c r="C105" s="3">
        <v>17</v>
      </c>
      <c r="D105" s="3">
        <v>94</v>
      </c>
      <c r="E105" s="3">
        <v>3.746</v>
      </c>
      <c r="F105" s="3">
        <v>3.7440000000000002</v>
      </c>
      <c r="G105" s="3">
        <v>3.512</v>
      </c>
      <c r="H105" s="3">
        <v>10.991</v>
      </c>
      <c r="I105" s="3">
        <v>12.991</v>
      </c>
      <c r="K105" s="3">
        <v>94</v>
      </c>
      <c r="L105">
        <f t="shared" si="6"/>
        <v>104055.55555555556</v>
      </c>
      <c r="M105">
        <f t="shared" si="7"/>
        <v>104000</v>
      </c>
      <c r="N105">
        <f t="shared" si="8"/>
        <v>97555.555555555562</v>
      </c>
      <c r="O105">
        <f t="shared" si="9"/>
        <v>305305.55555555556</v>
      </c>
      <c r="P105">
        <f t="shared" si="10"/>
        <v>360861.11111111112</v>
      </c>
      <c r="R105" s="10"/>
      <c r="S105" s="10"/>
      <c r="T105" s="10"/>
      <c r="U105" s="10"/>
      <c r="V105" s="10"/>
      <c r="W105" s="10"/>
      <c r="X105" s="10"/>
    </row>
    <row r="106" spans="2:24" x14ac:dyDescent="0.25">
      <c r="B106" s="124"/>
      <c r="C106" s="3">
        <v>18</v>
      </c>
      <c r="D106" s="3">
        <v>95</v>
      </c>
      <c r="E106" s="3">
        <v>3.2519999999999998</v>
      </c>
      <c r="F106" s="3">
        <v>2.9329999999999998</v>
      </c>
      <c r="G106" s="3">
        <v>2.702</v>
      </c>
      <c r="H106" s="3">
        <v>0</v>
      </c>
      <c r="I106" s="3">
        <v>0</v>
      </c>
      <c r="K106" s="3">
        <v>95</v>
      </c>
      <c r="L106">
        <f t="shared" si="6"/>
        <v>90333.333333333328</v>
      </c>
      <c r="M106">
        <f t="shared" si="7"/>
        <v>81472.222222222219</v>
      </c>
      <c r="N106">
        <f t="shared" si="8"/>
        <v>75055.555555555562</v>
      </c>
      <c r="O106">
        <f t="shared" si="9"/>
        <v>0</v>
      </c>
      <c r="P106">
        <f t="shared" si="10"/>
        <v>0</v>
      </c>
      <c r="R106" s="10"/>
      <c r="S106" s="10"/>
      <c r="T106" s="10"/>
      <c r="U106" s="10"/>
      <c r="V106" s="10"/>
      <c r="W106" s="10"/>
      <c r="X106" s="10"/>
    </row>
    <row r="107" spans="2:24" x14ac:dyDescent="0.25">
      <c r="B107" s="124"/>
      <c r="C107" s="3">
        <v>19</v>
      </c>
      <c r="D107" s="3">
        <v>96</v>
      </c>
      <c r="E107" s="3">
        <v>4.1070000000000002</v>
      </c>
      <c r="F107" s="3">
        <v>4.4509999999999996</v>
      </c>
      <c r="G107" s="3">
        <v>4.5730000000000004</v>
      </c>
      <c r="H107" s="3">
        <v>0</v>
      </c>
      <c r="I107" s="3">
        <v>0</v>
      </c>
      <c r="K107" s="3">
        <v>96</v>
      </c>
      <c r="L107">
        <f t="shared" si="6"/>
        <v>114083.33333333334</v>
      </c>
      <c r="M107">
        <f t="shared" si="7"/>
        <v>123638.88888888888</v>
      </c>
      <c r="N107">
        <f t="shared" si="8"/>
        <v>127027.7777777778</v>
      </c>
      <c r="O107">
        <f t="shared" si="9"/>
        <v>0</v>
      </c>
      <c r="P107">
        <f t="shared" si="10"/>
        <v>0</v>
      </c>
      <c r="R107" s="10"/>
      <c r="S107" s="10"/>
      <c r="T107" s="10"/>
      <c r="U107" s="10"/>
      <c r="V107" s="10"/>
      <c r="W107" s="10"/>
      <c r="X107" s="10"/>
    </row>
    <row r="108" spans="2:24" x14ac:dyDescent="0.25">
      <c r="B108" s="124"/>
      <c r="C108" s="3">
        <v>20</v>
      </c>
      <c r="D108" s="3">
        <v>97</v>
      </c>
      <c r="E108" s="3">
        <v>2.6970000000000001</v>
      </c>
      <c r="F108" s="3">
        <v>3.4649999999999999</v>
      </c>
      <c r="G108" s="3">
        <v>2.0350000000000001</v>
      </c>
      <c r="H108" s="3">
        <v>0</v>
      </c>
      <c r="I108" s="3">
        <v>0</v>
      </c>
      <c r="K108" s="3">
        <v>97</v>
      </c>
      <c r="L108">
        <f t="shared" si="6"/>
        <v>74916.666666666672</v>
      </c>
      <c r="M108">
        <f t="shared" si="7"/>
        <v>96250</v>
      </c>
      <c r="N108">
        <f t="shared" si="8"/>
        <v>56527.777777777781</v>
      </c>
      <c r="O108">
        <f t="shared" si="9"/>
        <v>0</v>
      </c>
      <c r="P108">
        <f t="shared" si="10"/>
        <v>0</v>
      </c>
      <c r="R108" s="10"/>
      <c r="S108" s="10"/>
      <c r="T108" s="10"/>
      <c r="U108" s="10"/>
      <c r="V108" s="10"/>
      <c r="W108" s="10"/>
      <c r="X108" s="10"/>
    </row>
    <row r="109" spans="2:24" x14ac:dyDescent="0.25">
      <c r="B109" s="124"/>
      <c r="C109" s="3">
        <v>21</v>
      </c>
      <c r="D109" s="3">
        <v>98</v>
      </c>
      <c r="E109" s="3">
        <v>3.68</v>
      </c>
      <c r="F109" s="3">
        <v>2.86</v>
      </c>
      <c r="G109" s="3">
        <v>3.6389999999999998</v>
      </c>
      <c r="H109" s="3">
        <v>10.318</v>
      </c>
      <c r="I109" s="3">
        <v>11.802</v>
      </c>
      <c r="K109" s="3">
        <v>98</v>
      </c>
      <c r="L109">
        <f t="shared" si="6"/>
        <v>102222.22222222222</v>
      </c>
      <c r="M109">
        <f t="shared" si="7"/>
        <v>79444.444444444453</v>
      </c>
      <c r="N109">
        <f t="shared" si="8"/>
        <v>101083.33333333334</v>
      </c>
      <c r="O109">
        <f t="shared" si="9"/>
        <v>286611.11111111112</v>
      </c>
      <c r="P109">
        <f t="shared" si="10"/>
        <v>327833.33333333337</v>
      </c>
      <c r="R109" s="10"/>
      <c r="S109" s="10"/>
      <c r="T109" s="10"/>
      <c r="U109" s="10"/>
      <c r="V109" s="10"/>
      <c r="W109" s="10"/>
      <c r="X109" s="10"/>
    </row>
    <row r="110" spans="2:24" x14ac:dyDescent="0.25">
      <c r="B110" s="124"/>
      <c r="C110" s="3">
        <v>22</v>
      </c>
      <c r="D110" s="3">
        <v>99</v>
      </c>
      <c r="E110" s="3">
        <v>2.8849999999999998</v>
      </c>
      <c r="F110" s="3">
        <v>2.968</v>
      </c>
      <c r="G110" s="3">
        <v>3.327</v>
      </c>
      <c r="H110" s="3">
        <v>0</v>
      </c>
      <c r="I110" s="3">
        <v>0</v>
      </c>
      <c r="K110" s="3">
        <v>99</v>
      </c>
      <c r="L110">
        <f t="shared" si="6"/>
        <v>80138.888888888876</v>
      </c>
      <c r="M110">
        <f t="shared" si="7"/>
        <v>82444.444444444453</v>
      </c>
      <c r="N110">
        <f t="shared" si="8"/>
        <v>92416.666666666672</v>
      </c>
      <c r="O110">
        <f t="shared" si="9"/>
        <v>0</v>
      </c>
      <c r="P110">
        <f t="shared" si="10"/>
        <v>0</v>
      </c>
      <c r="R110" s="10"/>
      <c r="S110" s="10"/>
      <c r="T110" s="10"/>
      <c r="U110" s="10"/>
      <c r="V110" s="10"/>
      <c r="W110" s="10"/>
      <c r="X110" s="10"/>
    </row>
    <row r="111" spans="2:24" x14ac:dyDescent="0.25">
      <c r="B111" s="124"/>
      <c r="C111" s="3">
        <v>23</v>
      </c>
      <c r="D111" s="3">
        <v>100</v>
      </c>
      <c r="E111" s="3">
        <v>2.8250000000000002</v>
      </c>
      <c r="F111" s="3">
        <v>3.0649999999999999</v>
      </c>
      <c r="G111" s="3">
        <v>3.3580000000000001</v>
      </c>
      <c r="H111" s="3">
        <v>0</v>
      </c>
      <c r="I111" s="3">
        <v>0</v>
      </c>
      <c r="K111" s="3">
        <v>100</v>
      </c>
      <c r="L111">
        <f t="shared" si="6"/>
        <v>78472.222222222219</v>
      </c>
      <c r="M111">
        <f t="shared" si="7"/>
        <v>85138.888888888891</v>
      </c>
      <c r="N111">
        <f t="shared" si="8"/>
        <v>93277.777777777781</v>
      </c>
      <c r="O111">
        <f t="shared" si="9"/>
        <v>0</v>
      </c>
      <c r="P111">
        <f t="shared" si="10"/>
        <v>0</v>
      </c>
      <c r="R111" s="10"/>
      <c r="S111" s="10"/>
      <c r="T111" s="10"/>
      <c r="U111" s="10"/>
      <c r="V111" s="10"/>
      <c r="W111" s="10"/>
      <c r="X111" s="10"/>
    </row>
    <row r="112" spans="2:24" x14ac:dyDescent="0.25">
      <c r="B112" s="124"/>
      <c r="C112" s="3">
        <v>24</v>
      </c>
      <c r="D112" s="3">
        <v>101</v>
      </c>
      <c r="E112" s="3">
        <v>3.8029999999999999</v>
      </c>
      <c r="F112" s="3">
        <v>3.0419999999999998</v>
      </c>
      <c r="G112" s="3">
        <v>3.16</v>
      </c>
      <c r="H112" s="3">
        <v>0</v>
      </c>
      <c r="I112" s="3">
        <v>0</v>
      </c>
      <c r="K112" s="3">
        <v>101</v>
      </c>
      <c r="L112">
        <f t="shared" si="6"/>
        <v>105638.88888888889</v>
      </c>
      <c r="M112">
        <f t="shared" si="7"/>
        <v>84500</v>
      </c>
      <c r="N112">
        <f t="shared" si="8"/>
        <v>87777.777777777781</v>
      </c>
      <c r="O112">
        <f t="shared" si="9"/>
        <v>0</v>
      </c>
      <c r="P112">
        <f t="shared" si="10"/>
        <v>0</v>
      </c>
      <c r="R112" s="10"/>
      <c r="S112" s="10"/>
      <c r="T112" s="10"/>
      <c r="U112" s="10"/>
      <c r="V112" s="10"/>
      <c r="W112" s="10"/>
      <c r="X112" s="10"/>
    </row>
    <row r="113" spans="2:24" x14ac:dyDescent="0.25">
      <c r="B113" s="124"/>
      <c r="C113" s="3">
        <v>25</v>
      </c>
      <c r="D113" s="3">
        <v>102</v>
      </c>
      <c r="E113" s="3">
        <v>1.671</v>
      </c>
      <c r="F113" s="3">
        <v>2.9239999999999999</v>
      </c>
      <c r="G113" s="3">
        <v>1.62</v>
      </c>
      <c r="H113" s="3">
        <v>9.5969999999999995</v>
      </c>
      <c r="I113" s="3">
        <v>9.5790000000000006</v>
      </c>
      <c r="K113" s="3">
        <v>102</v>
      </c>
      <c r="L113">
        <f t="shared" si="6"/>
        <v>46416.666666666672</v>
      </c>
      <c r="M113">
        <f t="shared" si="7"/>
        <v>81222.222222222219</v>
      </c>
      <c r="N113">
        <f t="shared" si="8"/>
        <v>45000.000000000007</v>
      </c>
      <c r="O113">
        <f t="shared" si="9"/>
        <v>266583.33333333337</v>
      </c>
      <c r="P113">
        <f t="shared" si="10"/>
        <v>266083.33333333337</v>
      </c>
      <c r="R113" s="10"/>
      <c r="S113" s="10"/>
      <c r="T113" s="10"/>
      <c r="U113" s="10"/>
      <c r="V113" s="10"/>
      <c r="W113" s="10"/>
      <c r="X113" s="10"/>
    </row>
    <row r="114" spans="2:24" x14ac:dyDescent="0.25">
      <c r="B114" s="124"/>
      <c r="C114" s="3">
        <v>26</v>
      </c>
      <c r="D114" s="3">
        <v>103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K114" s="3">
        <v>103</v>
      </c>
      <c r="L114">
        <f t="shared" si="6"/>
        <v>0</v>
      </c>
      <c r="M114">
        <f t="shared" si="7"/>
        <v>0</v>
      </c>
      <c r="N114">
        <f t="shared" si="8"/>
        <v>0</v>
      </c>
      <c r="O114">
        <f t="shared" si="9"/>
        <v>0</v>
      </c>
      <c r="P114">
        <f t="shared" si="10"/>
        <v>0</v>
      </c>
      <c r="R114" s="10"/>
      <c r="S114" s="10"/>
      <c r="T114" s="10"/>
      <c r="U114" s="10"/>
      <c r="V114" s="10"/>
      <c r="W114" s="10"/>
      <c r="X114" s="10"/>
    </row>
    <row r="115" spans="2:24" x14ac:dyDescent="0.25">
      <c r="B115" s="124"/>
      <c r="C115" s="3">
        <v>27</v>
      </c>
      <c r="D115" s="3">
        <v>104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K115" s="3">
        <v>104</v>
      </c>
      <c r="L115">
        <f t="shared" si="6"/>
        <v>0</v>
      </c>
      <c r="M115">
        <f t="shared" si="7"/>
        <v>0</v>
      </c>
      <c r="N115">
        <f t="shared" si="8"/>
        <v>0</v>
      </c>
      <c r="O115">
        <f t="shared" si="9"/>
        <v>0</v>
      </c>
      <c r="P115">
        <f t="shared" si="10"/>
        <v>0</v>
      </c>
      <c r="R115" s="10"/>
      <c r="S115" s="10"/>
      <c r="T115" s="10"/>
      <c r="U115" s="10"/>
      <c r="V115" s="10"/>
      <c r="W115" s="10"/>
      <c r="X115" s="10"/>
    </row>
    <row r="116" spans="2:24" x14ac:dyDescent="0.25">
      <c r="B116" s="124"/>
      <c r="C116" s="3">
        <v>28</v>
      </c>
      <c r="D116" s="3">
        <v>105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K116" s="3">
        <v>105</v>
      </c>
      <c r="L116">
        <f t="shared" si="6"/>
        <v>0</v>
      </c>
      <c r="M116">
        <f t="shared" si="7"/>
        <v>0</v>
      </c>
      <c r="N116">
        <f t="shared" si="8"/>
        <v>0</v>
      </c>
      <c r="O116">
        <f t="shared" si="9"/>
        <v>0</v>
      </c>
      <c r="P116">
        <f t="shared" si="10"/>
        <v>0</v>
      </c>
      <c r="R116" s="10"/>
      <c r="S116" s="10"/>
      <c r="T116" s="10"/>
      <c r="U116" s="10"/>
      <c r="V116" s="10"/>
      <c r="W116" s="10"/>
      <c r="X116" s="10"/>
    </row>
    <row r="117" spans="2:24" x14ac:dyDescent="0.25">
      <c r="B117" s="124"/>
      <c r="C117" s="3">
        <v>29</v>
      </c>
      <c r="D117" s="3">
        <v>106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K117" s="3">
        <v>106</v>
      </c>
      <c r="L117">
        <f t="shared" si="6"/>
        <v>0</v>
      </c>
      <c r="M117">
        <f t="shared" si="7"/>
        <v>0</v>
      </c>
      <c r="N117">
        <f t="shared" si="8"/>
        <v>0</v>
      </c>
      <c r="O117">
        <f t="shared" si="9"/>
        <v>0</v>
      </c>
      <c r="P117">
        <f t="shared" si="10"/>
        <v>0</v>
      </c>
      <c r="R117" s="10"/>
      <c r="S117" s="10"/>
      <c r="T117" s="10"/>
      <c r="U117" s="10"/>
      <c r="V117" s="10"/>
      <c r="W117" s="10"/>
      <c r="X117" s="10"/>
    </row>
    <row r="118" spans="2:24" x14ac:dyDescent="0.25">
      <c r="B118" s="124"/>
      <c r="C118" s="3">
        <v>30</v>
      </c>
      <c r="D118" s="3">
        <v>107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K118" s="3">
        <v>107</v>
      </c>
      <c r="L118">
        <f t="shared" si="6"/>
        <v>0</v>
      </c>
      <c r="M118">
        <f t="shared" si="7"/>
        <v>0</v>
      </c>
      <c r="N118">
        <f t="shared" si="8"/>
        <v>0</v>
      </c>
      <c r="O118">
        <f t="shared" si="9"/>
        <v>0</v>
      </c>
      <c r="P118">
        <f t="shared" si="10"/>
        <v>0</v>
      </c>
      <c r="R118" s="10"/>
      <c r="S118" s="10"/>
      <c r="T118" s="10"/>
      <c r="U118" s="10"/>
      <c r="V118" s="10"/>
      <c r="W118" s="10"/>
      <c r="X118" s="10"/>
    </row>
    <row r="119" spans="2:24" x14ac:dyDescent="0.25">
      <c r="B119" s="124"/>
      <c r="C119" s="3">
        <v>31</v>
      </c>
      <c r="D119" s="3">
        <v>108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K119" s="3">
        <v>108</v>
      </c>
      <c r="L119">
        <f t="shared" si="6"/>
        <v>0</v>
      </c>
      <c r="M119">
        <f t="shared" si="7"/>
        <v>0</v>
      </c>
      <c r="N119">
        <f t="shared" si="8"/>
        <v>0</v>
      </c>
      <c r="O119">
        <f t="shared" si="9"/>
        <v>0</v>
      </c>
      <c r="P119">
        <f t="shared" si="10"/>
        <v>0</v>
      </c>
      <c r="R119" s="10"/>
      <c r="S119" s="10"/>
      <c r="T119" s="10"/>
      <c r="U119" s="10"/>
      <c r="V119" s="10"/>
      <c r="W119" s="10"/>
      <c r="X119" s="10"/>
    </row>
    <row r="120" spans="2:24" x14ac:dyDescent="0.25">
      <c r="B120" s="124" t="s">
        <v>6</v>
      </c>
      <c r="C120" s="3">
        <v>1</v>
      </c>
      <c r="D120" s="3">
        <v>109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K120" s="3">
        <v>109</v>
      </c>
      <c r="L120">
        <f t="shared" si="6"/>
        <v>0</v>
      </c>
      <c r="M120">
        <f t="shared" si="7"/>
        <v>0</v>
      </c>
      <c r="N120">
        <f t="shared" si="8"/>
        <v>0</v>
      </c>
      <c r="O120">
        <f t="shared" si="9"/>
        <v>0</v>
      </c>
      <c r="P120">
        <f t="shared" si="10"/>
        <v>0</v>
      </c>
      <c r="R120" s="10"/>
      <c r="S120" s="10"/>
      <c r="T120" s="10"/>
      <c r="U120" s="10"/>
      <c r="V120" s="10"/>
      <c r="W120" s="10"/>
      <c r="X120" s="10"/>
    </row>
    <row r="121" spans="2:24" x14ac:dyDescent="0.25">
      <c r="B121" s="124"/>
      <c r="C121" s="3">
        <v>2</v>
      </c>
      <c r="D121" s="3">
        <v>110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K121" s="3">
        <v>110</v>
      </c>
      <c r="L121">
        <f t="shared" si="6"/>
        <v>0</v>
      </c>
      <c r="M121">
        <f t="shared" si="7"/>
        <v>0</v>
      </c>
      <c r="N121">
        <f t="shared" si="8"/>
        <v>0</v>
      </c>
      <c r="O121">
        <f t="shared" si="9"/>
        <v>0</v>
      </c>
      <c r="P121">
        <f t="shared" si="10"/>
        <v>0</v>
      </c>
      <c r="R121" s="10"/>
      <c r="S121" s="10"/>
      <c r="T121" s="10"/>
      <c r="U121" s="10"/>
      <c r="V121" s="10"/>
      <c r="W121" s="10"/>
      <c r="X121" s="10"/>
    </row>
    <row r="122" spans="2:24" x14ac:dyDescent="0.25">
      <c r="B122" s="129" t="s">
        <v>10</v>
      </c>
      <c r="C122" s="129"/>
      <c r="D122" s="129"/>
      <c r="E122" s="4">
        <f>SUM(E13:E121)</f>
        <v>262.73900000000009</v>
      </c>
      <c r="F122" s="4">
        <f>SUM(F13:F121)</f>
        <v>247.36599999999999</v>
      </c>
      <c r="G122" s="4">
        <f>SUM(G13:G121)</f>
        <v>223.58499999999998</v>
      </c>
      <c r="H122" s="4">
        <f>SUM(H13:H121)</f>
        <v>206.95999999999998</v>
      </c>
      <c r="I122" s="4">
        <f>SUM(I13:I121)</f>
        <v>183.28093300000003</v>
      </c>
      <c r="R122" s="10"/>
      <c r="S122" s="10"/>
      <c r="T122" s="10"/>
      <c r="U122" s="10"/>
      <c r="V122" s="10"/>
      <c r="W122" s="10"/>
      <c r="X122" s="10"/>
    </row>
    <row r="123" spans="2:24" x14ac:dyDescent="0.25">
      <c r="B123" s="126" t="s">
        <v>105</v>
      </c>
      <c r="C123" s="126"/>
      <c r="D123" s="126"/>
      <c r="E123" s="51">
        <f>_xlfn.STDEV.S(E13:E121)</f>
        <v>1.7786955087108403</v>
      </c>
      <c r="F123" s="51">
        <f>_xlfn.STDEV.S(F13:F121)</f>
        <v>1.877811419213814</v>
      </c>
      <c r="G123" s="51">
        <f>_xlfn.STDEV.S(G13:G121)</f>
        <v>1.4497201064412566</v>
      </c>
      <c r="H123" s="51">
        <f>_xlfn.STDEV.S(H13:H121)</f>
        <v>3.8507869784695696</v>
      </c>
      <c r="I123" s="51">
        <f>_xlfn.STDEV.S(I13:I121)</f>
        <v>3.741028707275277</v>
      </c>
      <c r="R123" s="10"/>
      <c r="S123" s="10"/>
      <c r="T123" s="10"/>
      <c r="U123" s="10"/>
      <c r="V123" s="10"/>
      <c r="W123" s="10"/>
      <c r="X123" s="10"/>
    </row>
    <row r="124" spans="2:24" x14ac:dyDescent="0.25">
      <c r="B124" s="127" t="s">
        <v>104</v>
      </c>
      <c r="C124" s="127"/>
      <c r="D124" s="127"/>
      <c r="E124" s="51">
        <f>E123/(SQRT(110))</f>
        <v>0.16959196252149439</v>
      </c>
      <c r="F124" s="51">
        <f>F123/(SQRT(110))</f>
        <v>0.17904229378785436</v>
      </c>
      <c r="G124" s="51">
        <f>G123/(SQRT(110))</f>
        <v>0.13822538863688763</v>
      </c>
      <c r="H124" s="51">
        <f>H123/(SQRT(110))</f>
        <v>0.36715813231248068</v>
      </c>
      <c r="I124" s="51">
        <f>I123/(SQRT(110))</f>
        <v>0.35669309176807767</v>
      </c>
      <c r="R124" s="10"/>
      <c r="S124" s="10"/>
      <c r="T124" s="10"/>
      <c r="U124" s="10"/>
      <c r="V124" s="10"/>
      <c r="W124" s="10"/>
      <c r="X124" s="10"/>
    </row>
    <row r="125" spans="2:24" x14ac:dyDescent="0.25">
      <c r="B125" s="50"/>
      <c r="C125" s="50"/>
      <c r="D125" s="50"/>
      <c r="E125" s="51"/>
      <c r="F125" s="51"/>
      <c r="G125" s="51"/>
      <c r="H125" s="51"/>
      <c r="I125" s="51"/>
      <c r="R125" s="10"/>
      <c r="S125" s="10"/>
      <c r="T125" s="10"/>
      <c r="U125" s="10"/>
      <c r="V125" s="10"/>
      <c r="W125" s="10"/>
      <c r="X125" s="10"/>
    </row>
    <row r="126" spans="2:24" x14ac:dyDescent="0.25">
      <c r="R126" s="10"/>
      <c r="S126" s="10"/>
      <c r="T126" s="10"/>
      <c r="U126" s="10"/>
      <c r="V126" s="10"/>
      <c r="W126" s="10"/>
      <c r="X126" s="10"/>
    </row>
    <row r="127" spans="2:24" x14ac:dyDescent="0.25">
      <c r="R127" s="10"/>
      <c r="S127" s="10"/>
      <c r="T127" s="10"/>
      <c r="U127" s="10"/>
      <c r="V127" s="10"/>
      <c r="W127" s="10"/>
      <c r="X127" s="10"/>
    </row>
    <row r="128" spans="2:24" x14ac:dyDescent="0.25">
      <c r="R128" s="10"/>
      <c r="S128" s="10"/>
      <c r="T128" s="10"/>
      <c r="U128" s="10"/>
      <c r="V128" s="10"/>
      <c r="W128" s="10"/>
      <c r="X128" s="10"/>
    </row>
    <row r="129" spans="2:24" ht="18.75" x14ac:dyDescent="0.3">
      <c r="B129" s="128" t="s">
        <v>11</v>
      </c>
      <c r="C129" s="128"/>
      <c r="D129" s="128"/>
      <c r="E129" s="128"/>
      <c r="F129" s="128"/>
      <c r="G129" s="128"/>
      <c r="H129" s="128"/>
      <c r="I129" s="128"/>
      <c r="R129" s="10"/>
      <c r="S129" s="10"/>
      <c r="T129" s="10"/>
      <c r="U129" s="10"/>
      <c r="V129" s="10"/>
      <c r="W129" s="10"/>
      <c r="X129" s="10"/>
    </row>
    <row r="130" spans="2:24" x14ac:dyDescent="0.25">
      <c r="R130" s="10"/>
      <c r="S130" s="10"/>
      <c r="T130" s="10"/>
      <c r="U130" s="10"/>
      <c r="V130" s="10"/>
      <c r="W130" s="10"/>
      <c r="X130" s="10"/>
    </row>
    <row r="131" spans="2:24" x14ac:dyDescent="0.25">
      <c r="R131" s="10"/>
      <c r="S131" s="10"/>
      <c r="T131" s="10"/>
      <c r="U131" s="10"/>
      <c r="V131" s="10"/>
      <c r="W131" s="10"/>
      <c r="X131" s="10"/>
    </row>
    <row r="132" spans="2:24" ht="15" customHeight="1" x14ac:dyDescent="0.25">
      <c r="B132" s="115" t="s">
        <v>0</v>
      </c>
      <c r="C132" s="115" t="s">
        <v>1</v>
      </c>
      <c r="D132" s="125" t="s">
        <v>7</v>
      </c>
      <c r="E132" s="115" t="s">
        <v>8</v>
      </c>
      <c r="F132" s="116" t="s">
        <v>12</v>
      </c>
      <c r="G132" s="118" t="s">
        <v>13</v>
      </c>
      <c r="H132" s="120" t="s">
        <v>14</v>
      </c>
      <c r="I132" s="122" t="s">
        <v>15</v>
      </c>
      <c r="L132" s="115" t="s">
        <v>8</v>
      </c>
      <c r="M132" s="116" t="s">
        <v>12</v>
      </c>
      <c r="N132" s="118" t="s">
        <v>13</v>
      </c>
      <c r="O132" s="120" t="s">
        <v>14</v>
      </c>
      <c r="P132" s="122" t="s">
        <v>15</v>
      </c>
      <c r="R132" t="s">
        <v>76</v>
      </c>
    </row>
    <row r="133" spans="2:24" x14ac:dyDescent="0.25">
      <c r="B133" s="115"/>
      <c r="C133" s="115"/>
      <c r="D133" s="125"/>
      <c r="E133" s="115"/>
      <c r="F133" s="117"/>
      <c r="G133" s="119"/>
      <c r="H133" s="121"/>
      <c r="I133" s="123"/>
      <c r="L133" s="115"/>
      <c r="M133" s="117"/>
      <c r="N133" s="119"/>
      <c r="O133" s="121"/>
      <c r="P133" s="123"/>
    </row>
    <row r="134" spans="2:24" ht="15.75" thickBot="1" x14ac:dyDescent="0.3">
      <c r="B134" s="124" t="s">
        <v>2</v>
      </c>
      <c r="C134" s="3">
        <v>16</v>
      </c>
      <c r="D134" s="3">
        <v>1</v>
      </c>
      <c r="E134" s="6">
        <v>42.365000000000002</v>
      </c>
      <c r="F134" s="6">
        <v>41.25</v>
      </c>
      <c r="G134" s="6">
        <v>41.335000000000001</v>
      </c>
      <c r="H134" s="6">
        <v>39.450000000000003</v>
      </c>
      <c r="I134" s="6">
        <v>40.186999999999998</v>
      </c>
      <c r="K134" s="104">
        <v>1</v>
      </c>
      <c r="L134">
        <f>E134*10000/0.36</f>
        <v>1176805.5555555555</v>
      </c>
      <c r="M134">
        <f t="shared" ref="M134:P134" si="11">F134*10000/0.36</f>
        <v>1145833.3333333335</v>
      </c>
      <c r="N134">
        <f t="shared" si="11"/>
        <v>1148194.4444444445</v>
      </c>
      <c r="O134">
        <f t="shared" si="11"/>
        <v>1095833.3333333335</v>
      </c>
      <c r="P134">
        <f t="shared" si="11"/>
        <v>1116305.5555555555</v>
      </c>
      <c r="R134" t="s">
        <v>55</v>
      </c>
    </row>
    <row r="135" spans="2:24" x14ac:dyDescent="0.25">
      <c r="B135" s="124"/>
      <c r="C135" s="3">
        <v>17</v>
      </c>
      <c r="D135" s="3">
        <v>2</v>
      </c>
      <c r="E135" s="6">
        <v>42.365000000000002</v>
      </c>
      <c r="F135" s="6">
        <v>41.25</v>
      </c>
      <c r="G135" s="6">
        <v>41.335000000000001</v>
      </c>
      <c r="H135" s="6">
        <v>39.450000000000003</v>
      </c>
      <c r="I135" s="6">
        <v>40.186999999999998</v>
      </c>
      <c r="K135" s="3">
        <v>2</v>
      </c>
      <c r="L135">
        <f t="shared" ref="L135:L198" si="12">E135*10000/0.36</f>
        <v>1176805.5555555555</v>
      </c>
      <c r="M135">
        <f t="shared" ref="M135:M198" si="13">F135*10000/0.36</f>
        <v>1145833.3333333335</v>
      </c>
      <c r="N135">
        <f t="shared" ref="N135:N198" si="14">G135*10000/0.36</f>
        <v>1148194.4444444445</v>
      </c>
      <c r="O135">
        <f t="shared" ref="O135:O198" si="15">H135*10000/0.36</f>
        <v>1095833.3333333335</v>
      </c>
      <c r="P135">
        <f t="shared" ref="P135:P198" si="16">I135*10000/0.36</f>
        <v>1116305.5555555555</v>
      </c>
      <c r="R135" s="56" t="s">
        <v>87</v>
      </c>
      <c r="S135" s="56" t="s">
        <v>57</v>
      </c>
      <c r="T135" s="56" t="s">
        <v>58</v>
      </c>
      <c r="U135" s="56" t="s">
        <v>59</v>
      </c>
      <c r="V135" s="56" t="s">
        <v>60</v>
      </c>
    </row>
    <row r="136" spans="2:24" x14ac:dyDescent="0.25">
      <c r="B136" s="124"/>
      <c r="C136" s="3">
        <v>18</v>
      </c>
      <c r="D136" s="3">
        <v>3</v>
      </c>
      <c r="E136" s="6">
        <v>42.365000000000002</v>
      </c>
      <c r="F136" s="6">
        <v>41.25</v>
      </c>
      <c r="G136" s="6">
        <v>41.335000000000001</v>
      </c>
      <c r="H136" s="6">
        <v>39.450000000000003</v>
      </c>
      <c r="I136" s="6">
        <v>40.186999999999998</v>
      </c>
      <c r="K136" s="3">
        <v>3</v>
      </c>
      <c r="L136">
        <f t="shared" si="12"/>
        <v>1176805.5555555555</v>
      </c>
      <c r="M136">
        <f t="shared" si="13"/>
        <v>1145833.3333333335</v>
      </c>
      <c r="N136">
        <f t="shared" si="14"/>
        <v>1148194.4444444445</v>
      </c>
      <c r="O136">
        <f t="shared" si="15"/>
        <v>1095833.3333333335</v>
      </c>
      <c r="P136">
        <f t="shared" si="16"/>
        <v>1116305.5555555555</v>
      </c>
      <c r="R136" s="22" t="s">
        <v>8</v>
      </c>
      <c r="S136" s="22">
        <v>110</v>
      </c>
      <c r="T136" s="22">
        <v>471289472.22222239</v>
      </c>
      <c r="U136" s="22">
        <v>4284449.7474747486</v>
      </c>
      <c r="V136" s="22">
        <v>6203214727014.6055</v>
      </c>
    </row>
    <row r="137" spans="2:24" x14ac:dyDescent="0.25">
      <c r="B137" s="124"/>
      <c r="C137" s="3">
        <v>19</v>
      </c>
      <c r="D137" s="3">
        <v>4</v>
      </c>
      <c r="E137" s="6">
        <v>42.365000000000002</v>
      </c>
      <c r="F137" s="6">
        <v>41.25</v>
      </c>
      <c r="G137" s="6">
        <v>41.335000000000001</v>
      </c>
      <c r="H137" s="6">
        <v>39.450000000000003</v>
      </c>
      <c r="I137" s="6">
        <v>40.186999999999998</v>
      </c>
      <c r="K137" s="3">
        <v>4</v>
      </c>
      <c r="L137">
        <f t="shared" si="12"/>
        <v>1176805.5555555555</v>
      </c>
      <c r="M137">
        <f t="shared" si="13"/>
        <v>1145833.3333333335</v>
      </c>
      <c r="N137">
        <f t="shared" si="14"/>
        <v>1148194.4444444445</v>
      </c>
      <c r="O137">
        <f t="shared" si="15"/>
        <v>1095833.3333333335</v>
      </c>
      <c r="P137">
        <f t="shared" si="16"/>
        <v>1116305.5555555555</v>
      </c>
      <c r="R137" s="22" t="s">
        <v>12</v>
      </c>
      <c r="S137" s="22">
        <v>110</v>
      </c>
      <c r="T137" s="22">
        <v>442936666.66666651</v>
      </c>
      <c r="U137" s="22">
        <v>4026696.9696969683</v>
      </c>
      <c r="V137" s="22">
        <v>5333104340420</v>
      </c>
    </row>
    <row r="138" spans="2:24" x14ac:dyDescent="0.25">
      <c r="B138" s="124"/>
      <c r="C138" s="3">
        <v>20</v>
      </c>
      <c r="D138" s="3">
        <v>5</v>
      </c>
      <c r="E138" s="6">
        <v>46.285000000000004</v>
      </c>
      <c r="F138" s="6">
        <v>44.494999999999997</v>
      </c>
      <c r="G138" s="6">
        <v>44.155000000000001</v>
      </c>
      <c r="H138" s="6">
        <v>39.450000000000003</v>
      </c>
      <c r="I138" s="6">
        <v>40.186999999999998</v>
      </c>
      <c r="K138" s="3">
        <v>5</v>
      </c>
      <c r="L138">
        <f t="shared" si="12"/>
        <v>1285694.4444444447</v>
      </c>
      <c r="M138">
        <f t="shared" si="13"/>
        <v>1235972.2222222222</v>
      </c>
      <c r="N138">
        <f t="shared" si="14"/>
        <v>1226527.7777777778</v>
      </c>
      <c r="O138">
        <f t="shared" si="15"/>
        <v>1095833.3333333335</v>
      </c>
      <c r="P138">
        <f t="shared" si="16"/>
        <v>1116305.5555555555</v>
      </c>
      <c r="R138" s="22" t="s">
        <v>13</v>
      </c>
      <c r="S138" s="22">
        <v>110</v>
      </c>
      <c r="T138" s="22">
        <v>407746944.44444454</v>
      </c>
      <c r="U138" s="22">
        <v>3706790.4040404051</v>
      </c>
      <c r="V138" s="22">
        <v>4490924457507.0371</v>
      </c>
    </row>
    <row r="139" spans="2:24" x14ac:dyDescent="0.25">
      <c r="B139" s="124"/>
      <c r="C139" s="3">
        <v>21</v>
      </c>
      <c r="D139" s="3">
        <v>6</v>
      </c>
      <c r="E139" s="6">
        <v>47.132000000000005</v>
      </c>
      <c r="F139" s="6">
        <v>45.364999999999995</v>
      </c>
      <c r="G139" s="6">
        <v>44.655000000000001</v>
      </c>
      <c r="H139" s="6">
        <v>39.450000000000003</v>
      </c>
      <c r="I139" s="6">
        <v>40.186999999999998</v>
      </c>
      <c r="K139" s="3">
        <v>6</v>
      </c>
      <c r="L139">
        <f t="shared" si="12"/>
        <v>1309222.2222222225</v>
      </c>
      <c r="M139">
        <f t="shared" si="13"/>
        <v>1260138.8888888888</v>
      </c>
      <c r="N139">
        <f t="shared" si="14"/>
        <v>1240416.6666666667</v>
      </c>
      <c r="O139">
        <f t="shared" si="15"/>
        <v>1095833.3333333335</v>
      </c>
      <c r="P139">
        <f t="shared" si="16"/>
        <v>1116305.5555555555</v>
      </c>
      <c r="R139" s="22" t="s">
        <v>14</v>
      </c>
      <c r="S139" s="22">
        <v>110</v>
      </c>
      <c r="T139" s="22">
        <v>396306388.88888878</v>
      </c>
      <c r="U139" s="22">
        <v>3602785.3535353527</v>
      </c>
      <c r="V139" s="22">
        <v>3946695125550.8853</v>
      </c>
    </row>
    <row r="140" spans="2:24" ht="15.75" thickBot="1" x14ac:dyDescent="0.3">
      <c r="B140" s="124"/>
      <c r="C140" s="3">
        <v>22</v>
      </c>
      <c r="D140" s="3">
        <v>7</v>
      </c>
      <c r="E140" s="6">
        <v>48.192000000000007</v>
      </c>
      <c r="F140" s="6">
        <v>46.475999999999992</v>
      </c>
      <c r="G140" s="6">
        <v>45.277999999999999</v>
      </c>
      <c r="H140" s="6">
        <v>39.450000000000003</v>
      </c>
      <c r="I140" s="6">
        <v>40.186999999999998</v>
      </c>
      <c r="K140" s="3">
        <v>7</v>
      </c>
      <c r="L140">
        <f t="shared" si="12"/>
        <v>1338666.666666667</v>
      </c>
      <c r="M140">
        <f t="shared" si="13"/>
        <v>1291000</v>
      </c>
      <c r="N140">
        <f t="shared" si="14"/>
        <v>1257722.2222222222</v>
      </c>
      <c r="O140">
        <f t="shared" si="15"/>
        <v>1095833.3333333335</v>
      </c>
      <c r="P140">
        <f t="shared" si="16"/>
        <v>1116305.5555555555</v>
      </c>
      <c r="R140" s="55" t="s">
        <v>15</v>
      </c>
      <c r="S140" s="55">
        <v>110</v>
      </c>
      <c r="T140" s="55">
        <v>355820986.69444424</v>
      </c>
      <c r="U140" s="55">
        <v>3234736.2426767657</v>
      </c>
      <c r="V140" s="55">
        <v>2906502537447.7339</v>
      </c>
    </row>
    <row r="141" spans="2:24" x14ac:dyDescent="0.25">
      <c r="B141" s="124"/>
      <c r="C141" s="3">
        <v>23</v>
      </c>
      <c r="D141" s="3">
        <v>8</v>
      </c>
      <c r="E141" s="6">
        <v>49.163000000000004</v>
      </c>
      <c r="F141" s="6">
        <v>47.361999999999995</v>
      </c>
      <c r="G141" s="6">
        <v>45.998999999999995</v>
      </c>
      <c r="H141" s="6">
        <v>39.450000000000003</v>
      </c>
      <c r="I141" s="6">
        <v>40.186999999999998</v>
      </c>
      <c r="K141" s="3">
        <v>8</v>
      </c>
      <c r="L141">
        <f t="shared" si="12"/>
        <v>1365638.888888889</v>
      </c>
      <c r="M141">
        <f t="shared" si="13"/>
        <v>1315611.111111111</v>
      </c>
      <c r="N141">
        <f t="shared" si="14"/>
        <v>1277750</v>
      </c>
      <c r="O141">
        <f t="shared" si="15"/>
        <v>1095833.3333333335</v>
      </c>
      <c r="P141">
        <f t="shared" si="16"/>
        <v>1116305.5555555555</v>
      </c>
    </row>
    <row r="142" spans="2:24" x14ac:dyDescent="0.25">
      <c r="B142" s="124"/>
      <c r="C142" s="3">
        <v>24</v>
      </c>
      <c r="D142" s="3">
        <v>9</v>
      </c>
      <c r="E142" s="6">
        <v>50.346000000000004</v>
      </c>
      <c r="F142" s="6">
        <v>48.233999999999995</v>
      </c>
      <c r="G142" s="6">
        <v>46.822999999999993</v>
      </c>
      <c r="H142" s="6">
        <v>39.450000000000003</v>
      </c>
      <c r="I142" s="6">
        <v>40.186999999999998</v>
      </c>
      <c r="K142" s="3">
        <v>9</v>
      </c>
      <c r="L142">
        <f t="shared" si="12"/>
        <v>1398500.0000000002</v>
      </c>
      <c r="M142">
        <f t="shared" si="13"/>
        <v>1339833.3333333333</v>
      </c>
      <c r="N142">
        <f t="shared" si="14"/>
        <v>1300638.8888888888</v>
      </c>
      <c r="O142">
        <f t="shared" si="15"/>
        <v>1095833.3333333335</v>
      </c>
      <c r="P142">
        <f t="shared" si="16"/>
        <v>1116305.5555555555</v>
      </c>
    </row>
    <row r="143" spans="2:24" ht="15.75" thickBot="1" x14ac:dyDescent="0.3">
      <c r="B143" s="124"/>
      <c r="C143" s="3">
        <v>25</v>
      </c>
      <c r="D143" s="3">
        <v>10</v>
      </c>
      <c r="E143" s="6">
        <v>51.396000000000001</v>
      </c>
      <c r="F143" s="6">
        <v>49.310999999999993</v>
      </c>
      <c r="G143" s="6">
        <v>47.771999999999991</v>
      </c>
      <c r="H143" s="6">
        <v>47.677000000000007</v>
      </c>
      <c r="I143" s="6">
        <v>40.186999999999998</v>
      </c>
      <c r="K143" s="3">
        <v>10</v>
      </c>
      <c r="L143">
        <f t="shared" si="12"/>
        <v>1427666.6666666667</v>
      </c>
      <c r="M143">
        <f t="shared" si="13"/>
        <v>1369750</v>
      </c>
      <c r="N143">
        <f t="shared" si="14"/>
        <v>1327000</v>
      </c>
      <c r="O143">
        <f t="shared" si="15"/>
        <v>1324361.1111111112</v>
      </c>
      <c r="P143">
        <f t="shared" si="16"/>
        <v>1116305.5555555555</v>
      </c>
      <c r="R143" t="s">
        <v>61</v>
      </c>
    </row>
    <row r="144" spans="2:24" x14ac:dyDescent="0.25">
      <c r="B144" s="124"/>
      <c r="C144" s="3">
        <v>26</v>
      </c>
      <c r="D144" s="3">
        <v>11</v>
      </c>
      <c r="E144" s="6">
        <v>52.628</v>
      </c>
      <c r="F144" s="6">
        <v>50.500999999999991</v>
      </c>
      <c r="G144" s="6">
        <v>48.694999999999993</v>
      </c>
      <c r="H144" s="6">
        <v>47.677000000000007</v>
      </c>
      <c r="I144" s="6">
        <v>40.186999999999998</v>
      </c>
      <c r="K144" s="3">
        <v>11</v>
      </c>
      <c r="L144">
        <f t="shared" si="12"/>
        <v>1461888.888888889</v>
      </c>
      <c r="M144">
        <f t="shared" si="13"/>
        <v>1402805.5555555553</v>
      </c>
      <c r="N144">
        <f t="shared" si="14"/>
        <v>1352638.8888888888</v>
      </c>
      <c r="O144">
        <f t="shared" si="15"/>
        <v>1324361.1111111112</v>
      </c>
      <c r="P144">
        <f t="shared" si="16"/>
        <v>1116305.5555555555</v>
      </c>
      <c r="R144" s="56" t="s">
        <v>62</v>
      </c>
      <c r="S144" s="56" t="s">
        <v>63</v>
      </c>
      <c r="T144" s="56" t="s">
        <v>64</v>
      </c>
      <c r="U144" s="56" t="s">
        <v>65</v>
      </c>
      <c r="V144" s="56" t="s">
        <v>66</v>
      </c>
      <c r="W144" s="56" t="s">
        <v>67</v>
      </c>
      <c r="X144" s="56" t="s">
        <v>68</v>
      </c>
    </row>
    <row r="145" spans="2:24" x14ac:dyDescent="0.25">
      <c r="B145" s="124"/>
      <c r="C145" s="3">
        <v>27</v>
      </c>
      <c r="D145" s="3">
        <v>12</v>
      </c>
      <c r="E145" s="6">
        <v>52.628</v>
      </c>
      <c r="F145" s="6">
        <v>51.409999999999989</v>
      </c>
      <c r="G145" s="6">
        <v>48.694999999999993</v>
      </c>
      <c r="H145" s="6">
        <v>47.677000000000007</v>
      </c>
      <c r="I145" s="6">
        <v>40.186999999999998</v>
      </c>
      <c r="K145" s="3">
        <v>12</v>
      </c>
      <c r="L145">
        <f t="shared" si="12"/>
        <v>1461888.888888889</v>
      </c>
      <c r="M145">
        <f t="shared" si="13"/>
        <v>1428055.5555555553</v>
      </c>
      <c r="N145">
        <f t="shared" si="14"/>
        <v>1352638.8888888888</v>
      </c>
      <c r="O145">
        <f t="shared" si="15"/>
        <v>1324361.1111111112</v>
      </c>
      <c r="P145">
        <f t="shared" si="16"/>
        <v>1116305.5555555555</v>
      </c>
      <c r="R145" s="22" t="s">
        <v>93</v>
      </c>
      <c r="S145" s="22">
        <v>71391033815940</v>
      </c>
      <c r="T145" s="22">
        <v>4</v>
      </c>
      <c r="U145" s="22">
        <v>17847758453985</v>
      </c>
      <c r="V145" s="22">
        <v>3.9002216581802966</v>
      </c>
      <c r="W145" s="22">
        <v>3.9223772653649474E-3</v>
      </c>
      <c r="X145" s="22">
        <v>2.38828870410256</v>
      </c>
    </row>
    <row r="146" spans="2:24" x14ac:dyDescent="0.25">
      <c r="B146" s="124"/>
      <c r="C146" s="3">
        <v>28</v>
      </c>
      <c r="D146" s="3">
        <v>13</v>
      </c>
      <c r="E146" s="6">
        <v>53.508000000000003</v>
      </c>
      <c r="F146" s="6">
        <v>51.910999999999987</v>
      </c>
      <c r="G146" s="6">
        <v>49.04699999999999</v>
      </c>
      <c r="H146" s="6">
        <v>47.677000000000007</v>
      </c>
      <c r="I146" s="6">
        <v>48.606999999999999</v>
      </c>
      <c r="K146" s="3">
        <v>13</v>
      </c>
      <c r="L146">
        <f t="shared" si="12"/>
        <v>1486333.3333333335</v>
      </c>
      <c r="M146">
        <f t="shared" si="13"/>
        <v>1441972.222222222</v>
      </c>
      <c r="N146">
        <f t="shared" si="14"/>
        <v>1362416.6666666663</v>
      </c>
      <c r="O146">
        <f t="shared" si="15"/>
        <v>1324361.1111111112</v>
      </c>
      <c r="P146">
        <f t="shared" si="16"/>
        <v>1350194.4444444445</v>
      </c>
      <c r="R146" s="22" t="s">
        <v>94</v>
      </c>
      <c r="S146" s="22">
        <v>2493968089485485</v>
      </c>
      <c r="T146" s="22">
        <v>545</v>
      </c>
      <c r="U146" s="22">
        <v>4576088237588.0459</v>
      </c>
      <c r="V146" s="22"/>
      <c r="W146" s="22"/>
      <c r="X146" s="22"/>
    </row>
    <row r="147" spans="2:24" x14ac:dyDescent="0.25">
      <c r="B147" s="124"/>
      <c r="C147" s="3">
        <v>29</v>
      </c>
      <c r="D147" s="3">
        <v>14</v>
      </c>
      <c r="E147" s="6">
        <v>54.318000000000005</v>
      </c>
      <c r="F147" s="6">
        <v>52.786999999999985</v>
      </c>
      <c r="G147" s="6">
        <v>50.300999999999988</v>
      </c>
      <c r="H147" s="6">
        <v>47.677000000000007</v>
      </c>
      <c r="I147" s="6">
        <v>48.606999999999999</v>
      </c>
      <c r="K147" s="3">
        <v>14</v>
      </c>
      <c r="L147">
        <f t="shared" si="12"/>
        <v>1508833.3333333335</v>
      </c>
      <c r="M147">
        <f t="shared" si="13"/>
        <v>1466305.5555555553</v>
      </c>
      <c r="N147">
        <f t="shared" si="14"/>
        <v>1397249.9999999998</v>
      </c>
      <c r="O147">
        <f t="shared" si="15"/>
        <v>1324361.1111111112</v>
      </c>
      <c r="P147">
        <f t="shared" si="16"/>
        <v>1350194.4444444445</v>
      </c>
      <c r="R147" s="22"/>
      <c r="S147" s="22"/>
      <c r="T147" s="22"/>
      <c r="U147" s="22"/>
      <c r="V147" s="22"/>
      <c r="W147" s="22"/>
      <c r="X147" s="22"/>
    </row>
    <row r="148" spans="2:24" ht="15.75" thickBot="1" x14ac:dyDescent="0.3">
      <c r="B148" s="124"/>
      <c r="C148" s="3">
        <v>30</v>
      </c>
      <c r="D148" s="3">
        <v>15</v>
      </c>
      <c r="E148" s="6">
        <v>55.518000000000008</v>
      </c>
      <c r="F148" s="6">
        <v>53.821999999999981</v>
      </c>
      <c r="G148" s="6">
        <v>50.759999999999991</v>
      </c>
      <c r="H148" s="6">
        <v>47.677000000000007</v>
      </c>
      <c r="I148" s="6">
        <v>48.606999999999999</v>
      </c>
      <c r="K148" s="3">
        <v>15</v>
      </c>
      <c r="L148">
        <f t="shared" si="12"/>
        <v>1542166.666666667</v>
      </c>
      <c r="M148">
        <f t="shared" si="13"/>
        <v>1495055.555555555</v>
      </c>
      <c r="N148">
        <f t="shared" si="14"/>
        <v>1409999.9999999998</v>
      </c>
      <c r="O148">
        <f t="shared" si="15"/>
        <v>1324361.1111111112</v>
      </c>
      <c r="P148">
        <f t="shared" si="16"/>
        <v>1350194.4444444445</v>
      </c>
      <c r="R148" s="55" t="s">
        <v>56</v>
      </c>
      <c r="S148" s="55">
        <v>2565359123301425</v>
      </c>
      <c r="T148" s="55">
        <v>549</v>
      </c>
      <c r="U148" s="55"/>
      <c r="V148" s="55"/>
      <c r="W148" s="55"/>
      <c r="X148" s="55"/>
    </row>
    <row r="149" spans="2:24" x14ac:dyDescent="0.25">
      <c r="B149" s="124"/>
      <c r="C149" s="3">
        <v>31</v>
      </c>
      <c r="D149" s="3">
        <v>16</v>
      </c>
      <c r="E149" s="6">
        <v>56.341000000000008</v>
      </c>
      <c r="F149" s="6">
        <v>54.856999999999978</v>
      </c>
      <c r="G149" s="6">
        <v>51.66599999999999</v>
      </c>
      <c r="H149" s="6">
        <v>47.677000000000007</v>
      </c>
      <c r="I149" s="6">
        <v>48.606999999999999</v>
      </c>
      <c r="K149" s="3">
        <v>16</v>
      </c>
      <c r="L149">
        <f t="shared" si="12"/>
        <v>1565027.7777777782</v>
      </c>
      <c r="M149">
        <f t="shared" si="13"/>
        <v>1523805.555555555</v>
      </c>
      <c r="N149">
        <f t="shared" si="14"/>
        <v>1435166.6666666665</v>
      </c>
      <c r="O149">
        <f t="shared" si="15"/>
        <v>1324361.1111111112</v>
      </c>
      <c r="P149">
        <f t="shared" si="16"/>
        <v>1350194.4444444445</v>
      </c>
      <c r="R149" s="10"/>
      <c r="S149" s="10"/>
      <c r="T149" s="10"/>
      <c r="U149" s="10"/>
      <c r="V149" s="10"/>
      <c r="W149" s="10"/>
      <c r="X149" s="10"/>
    </row>
    <row r="150" spans="2:24" x14ac:dyDescent="0.25">
      <c r="B150" s="124" t="s">
        <v>3</v>
      </c>
      <c r="C150" s="3">
        <v>1</v>
      </c>
      <c r="D150" s="3">
        <v>17</v>
      </c>
      <c r="E150" s="6">
        <v>57.40100000000001</v>
      </c>
      <c r="F150" s="6">
        <v>55.891999999999975</v>
      </c>
      <c r="G150" s="6">
        <v>52.645999999999987</v>
      </c>
      <c r="H150" s="6">
        <v>47.677000000000007</v>
      </c>
      <c r="I150" s="6">
        <v>48.606999999999999</v>
      </c>
      <c r="K150" s="3">
        <v>17</v>
      </c>
      <c r="L150">
        <f t="shared" si="12"/>
        <v>1594472.2222222227</v>
      </c>
      <c r="M150">
        <f t="shared" si="13"/>
        <v>1552555.555555555</v>
      </c>
      <c r="N150">
        <f t="shared" si="14"/>
        <v>1462388.8888888885</v>
      </c>
      <c r="O150">
        <f t="shared" si="15"/>
        <v>1324361.1111111112</v>
      </c>
      <c r="P150">
        <f t="shared" si="16"/>
        <v>1350194.4444444445</v>
      </c>
      <c r="R150" s="10"/>
      <c r="S150" s="10"/>
      <c r="T150" s="10"/>
      <c r="U150" s="10"/>
      <c r="V150" s="10"/>
      <c r="W150" s="10"/>
      <c r="X150" s="10"/>
    </row>
    <row r="151" spans="2:24" x14ac:dyDescent="0.25">
      <c r="B151" s="124"/>
      <c r="C151" s="3">
        <v>2</v>
      </c>
      <c r="D151" s="3">
        <v>18</v>
      </c>
      <c r="E151" s="6">
        <v>58.451000000000008</v>
      </c>
      <c r="F151" s="6">
        <v>56.916999999999973</v>
      </c>
      <c r="G151" s="6">
        <v>53.620999999999988</v>
      </c>
      <c r="H151" s="6">
        <v>47.677000000000007</v>
      </c>
      <c r="I151" s="6">
        <v>48.606999999999999</v>
      </c>
      <c r="K151" s="3">
        <v>18</v>
      </c>
      <c r="L151">
        <f t="shared" si="12"/>
        <v>1623638.8888888892</v>
      </c>
      <c r="M151">
        <f t="shared" si="13"/>
        <v>1581027.7777777773</v>
      </c>
      <c r="N151">
        <f t="shared" si="14"/>
        <v>1489472.222222222</v>
      </c>
      <c r="O151">
        <f t="shared" si="15"/>
        <v>1324361.1111111112</v>
      </c>
      <c r="P151">
        <f t="shared" si="16"/>
        <v>1350194.4444444445</v>
      </c>
      <c r="R151" s="10"/>
      <c r="S151" s="10"/>
      <c r="T151" s="10"/>
      <c r="U151" s="10"/>
      <c r="V151" s="10"/>
      <c r="W151" s="10"/>
      <c r="X151" s="10"/>
    </row>
    <row r="152" spans="2:24" x14ac:dyDescent="0.25">
      <c r="B152" s="124"/>
      <c r="C152" s="3">
        <v>3</v>
      </c>
      <c r="D152" s="3">
        <v>19</v>
      </c>
      <c r="E152" s="6">
        <v>59.093000000000011</v>
      </c>
      <c r="F152" s="6">
        <v>57.465999999999973</v>
      </c>
      <c r="G152" s="6">
        <v>54.300999999999988</v>
      </c>
      <c r="H152" s="6">
        <v>54.512000000000008</v>
      </c>
      <c r="I152" s="6">
        <v>48.606999999999999</v>
      </c>
      <c r="K152" s="3">
        <v>19</v>
      </c>
      <c r="L152">
        <f t="shared" si="12"/>
        <v>1641472.2222222227</v>
      </c>
      <c r="M152">
        <f t="shared" si="13"/>
        <v>1596277.7777777773</v>
      </c>
      <c r="N152">
        <f t="shared" si="14"/>
        <v>1508361.1111111108</v>
      </c>
      <c r="O152">
        <f t="shared" si="15"/>
        <v>1514222.2222222227</v>
      </c>
      <c r="P152">
        <f t="shared" si="16"/>
        <v>1350194.4444444445</v>
      </c>
      <c r="R152" s="10"/>
      <c r="S152" s="10"/>
      <c r="T152" s="10"/>
      <c r="U152" s="10"/>
      <c r="V152" s="10"/>
      <c r="W152" s="10"/>
      <c r="X152" s="10"/>
    </row>
    <row r="153" spans="2:24" x14ac:dyDescent="0.25">
      <c r="B153" s="124"/>
      <c r="C153" s="3">
        <v>4</v>
      </c>
      <c r="D153" s="3">
        <v>20</v>
      </c>
      <c r="E153" s="6">
        <v>59.890000000000008</v>
      </c>
      <c r="F153" s="6">
        <v>58.171999999999976</v>
      </c>
      <c r="G153" s="6">
        <v>55.039999999999985</v>
      </c>
      <c r="H153" s="6">
        <v>54.512000000000008</v>
      </c>
      <c r="I153" s="6">
        <v>48.606999999999999</v>
      </c>
      <c r="K153" s="3">
        <v>20</v>
      </c>
      <c r="L153">
        <f t="shared" si="12"/>
        <v>1663611.1111111115</v>
      </c>
      <c r="M153">
        <f t="shared" si="13"/>
        <v>1615888.8888888883</v>
      </c>
      <c r="N153">
        <f t="shared" si="14"/>
        <v>1528888.8888888885</v>
      </c>
      <c r="O153">
        <f t="shared" si="15"/>
        <v>1514222.2222222227</v>
      </c>
      <c r="P153">
        <f t="shared" si="16"/>
        <v>1350194.4444444445</v>
      </c>
      <c r="R153" s="10"/>
      <c r="S153" s="10"/>
      <c r="T153" s="10"/>
      <c r="U153" s="10"/>
      <c r="V153" s="10"/>
      <c r="W153" s="10"/>
      <c r="X153" s="10"/>
    </row>
    <row r="154" spans="2:24" x14ac:dyDescent="0.25">
      <c r="B154" s="124"/>
      <c r="C154" s="3">
        <v>5</v>
      </c>
      <c r="D154" s="3">
        <v>21</v>
      </c>
      <c r="E154" s="6">
        <v>65.38000000000001</v>
      </c>
      <c r="F154" s="6">
        <v>63.568999999999974</v>
      </c>
      <c r="G154" s="6">
        <v>55.808999999999983</v>
      </c>
      <c r="H154" s="6">
        <v>54.512000000000008</v>
      </c>
      <c r="I154" s="6">
        <v>54.762</v>
      </c>
      <c r="K154" s="3">
        <v>21</v>
      </c>
      <c r="L154">
        <f t="shared" si="12"/>
        <v>1816111.1111111115</v>
      </c>
      <c r="M154">
        <f t="shared" si="13"/>
        <v>1765805.555555555</v>
      </c>
      <c r="N154">
        <f t="shared" si="14"/>
        <v>1550249.9999999998</v>
      </c>
      <c r="O154">
        <f t="shared" si="15"/>
        <v>1514222.2222222227</v>
      </c>
      <c r="P154">
        <f t="shared" si="16"/>
        <v>1521166.6666666667</v>
      </c>
      <c r="R154" s="10"/>
      <c r="S154" s="10"/>
      <c r="T154" s="10"/>
      <c r="U154" s="10"/>
      <c r="V154" s="10"/>
      <c r="W154" s="10"/>
      <c r="X154" s="10"/>
    </row>
    <row r="155" spans="2:24" x14ac:dyDescent="0.25">
      <c r="B155" s="124"/>
      <c r="C155" s="3">
        <v>6</v>
      </c>
      <c r="D155" s="3">
        <v>22</v>
      </c>
      <c r="E155" s="6">
        <v>66.12700000000001</v>
      </c>
      <c r="F155" s="6">
        <v>64.214999999999975</v>
      </c>
      <c r="G155" s="6">
        <v>56.587999999999987</v>
      </c>
      <c r="H155" s="6">
        <v>54.512000000000008</v>
      </c>
      <c r="I155" s="6">
        <v>54.762</v>
      </c>
      <c r="K155" s="3">
        <v>22</v>
      </c>
      <c r="L155">
        <f t="shared" si="12"/>
        <v>1836861.1111111115</v>
      </c>
      <c r="M155">
        <f t="shared" si="13"/>
        <v>1783749.9999999995</v>
      </c>
      <c r="N155">
        <f t="shared" si="14"/>
        <v>1571888.8888888885</v>
      </c>
      <c r="O155">
        <f t="shared" si="15"/>
        <v>1514222.2222222227</v>
      </c>
      <c r="P155">
        <f t="shared" si="16"/>
        <v>1521166.6666666667</v>
      </c>
      <c r="R155" s="10"/>
      <c r="S155" s="10"/>
      <c r="T155" s="10"/>
      <c r="U155" s="10"/>
      <c r="V155" s="10"/>
      <c r="W155" s="10"/>
      <c r="X155" s="10"/>
    </row>
    <row r="156" spans="2:24" x14ac:dyDescent="0.25">
      <c r="B156" s="124"/>
      <c r="C156" s="3">
        <v>7</v>
      </c>
      <c r="D156" s="3">
        <v>23</v>
      </c>
      <c r="E156" s="6">
        <v>67.117000000000004</v>
      </c>
      <c r="F156" s="6">
        <v>65.189999999999969</v>
      </c>
      <c r="G156" s="6">
        <v>57.49199999999999</v>
      </c>
      <c r="H156" s="6">
        <v>54.512000000000008</v>
      </c>
      <c r="I156" s="6">
        <v>54.762</v>
      </c>
      <c r="K156" s="3">
        <v>23</v>
      </c>
      <c r="L156">
        <f t="shared" si="12"/>
        <v>1864361.1111111112</v>
      </c>
      <c r="M156">
        <f t="shared" si="13"/>
        <v>1810833.3333333323</v>
      </c>
      <c r="N156">
        <f t="shared" si="14"/>
        <v>1596999.9999999998</v>
      </c>
      <c r="O156">
        <f t="shared" si="15"/>
        <v>1514222.2222222227</v>
      </c>
      <c r="P156">
        <f t="shared" si="16"/>
        <v>1521166.6666666667</v>
      </c>
      <c r="R156" s="10"/>
      <c r="S156" s="10"/>
      <c r="T156" s="10"/>
      <c r="U156" s="10"/>
      <c r="V156" s="10"/>
      <c r="W156" s="10"/>
      <c r="X156" s="10"/>
    </row>
    <row r="157" spans="2:24" x14ac:dyDescent="0.25">
      <c r="B157" s="124"/>
      <c r="C157" s="3">
        <v>8</v>
      </c>
      <c r="D157" s="3">
        <v>24</v>
      </c>
      <c r="E157" s="6">
        <v>68.112000000000009</v>
      </c>
      <c r="F157" s="6">
        <v>66.137999999999963</v>
      </c>
      <c r="G157" s="6">
        <v>58.393999999999991</v>
      </c>
      <c r="H157" s="6">
        <v>54.512000000000008</v>
      </c>
      <c r="I157" s="6">
        <v>54.762</v>
      </c>
      <c r="K157" s="3">
        <v>24</v>
      </c>
      <c r="L157">
        <f t="shared" si="12"/>
        <v>1892000.0000000005</v>
      </c>
      <c r="M157">
        <f t="shared" si="13"/>
        <v>1837166.6666666658</v>
      </c>
      <c r="N157">
        <f t="shared" si="14"/>
        <v>1622055.5555555553</v>
      </c>
      <c r="O157">
        <f t="shared" si="15"/>
        <v>1514222.2222222227</v>
      </c>
      <c r="P157">
        <f t="shared" si="16"/>
        <v>1521166.6666666667</v>
      </c>
      <c r="R157" s="10"/>
      <c r="S157" s="10"/>
      <c r="T157" s="10"/>
      <c r="U157" s="10"/>
      <c r="V157" s="10"/>
      <c r="W157" s="10"/>
      <c r="X157" s="10"/>
    </row>
    <row r="158" spans="2:24" x14ac:dyDescent="0.25">
      <c r="B158" s="124"/>
      <c r="C158" s="3">
        <v>9</v>
      </c>
      <c r="D158" s="3">
        <v>25</v>
      </c>
      <c r="E158" s="6">
        <v>69.12700000000001</v>
      </c>
      <c r="F158" s="6">
        <v>67.089999999999961</v>
      </c>
      <c r="G158" s="6">
        <v>59.303999999999988</v>
      </c>
      <c r="H158" s="6">
        <v>54.512000000000008</v>
      </c>
      <c r="I158" s="6">
        <v>54.762</v>
      </c>
      <c r="K158" s="3">
        <v>25</v>
      </c>
      <c r="L158">
        <f t="shared" si="12"/>
        <v>1920194.4444444447</v>
      </c>
      <c r="M158">
        <f t="shared" si="13"/>
        <v>1863611.1111111103</v>
      </c>
      <c r="N158">
        <f t="shared" si="14"/>
        <v>1647333.333333333</v>
      </c>
      <c r="O158">
        <f t="shared" si="15"/>
        <v>1514222.2222222227</v>
      </c>
      <c r="P158">
        <f t="shared" si="16"/>
        <v>1521166.6666666667</v>
      </c>
      <c r="R158" s="10"/>
      <c r="S158" s="10"/>
      <c r="T158" s="10"/>
      <c r="U158" s="10"/>
      <c r="V158" s="10"/>
      <c r="W158" s="10"/>
      <c r="X158" s="10"/>
    </row>
    <row r="159" spans="2:24" x14ac:dyDescent="0.25">
      <c r="B159" s="124"/>
      <c r="C159" s="3">
        <v>10</v>
      </c>
      <c r="D159" s="3">
        <v>26</v>
      </c>
      <c r="E159" s="6">
        <v>69.862000000000009</v>
      </c>
      <c r="F159" s="6">
        <v>67.80999999999996</v>
      </c>
      <c r="G159" s="6">
        <v>60.248999999999988</v>
      </c>
      <c r="H159" s="6">
        <v>54.512000000000008</v>
      </c>
      <c r="I159" s="6">
        <v>54.762</v>
      </c>
      <c r="K159" s="3">
        <v>26</v>
      </c>
      <c r="L159">
        <f t="shared" si="12"/>
        <v>1940611.1111111115</v>
      </c>
      <c r="M159">
        <f t="shared" si="13"/>
        <v>1883611.1111111103</v>
      </c>
      <c r="N159">
        <f t="shared" si="14"/>
        <v>1673583.333333333</v>
      </c>
      <c r="O159">
        <f t="shared" si="15"/>
        <v>1514222.2222222227</v>
      </c>
      <c r="P159">
        <f t="shared" si="16"/>
        <v>1521166.6666666667</v>
      </c>
      <c r="R159" s="10"/>
      <c r="S159" s="10"/>
      <c r="T159" s="10"/>
      <c r="U159" s="10"/>
      <c r="V159" s="10"/>
      <c r="W159" s="10"/>
      <c r="X159" s="10"/>
    </row>
    <row r="160" spans="2:24" x14ac:dyDescent="0.25">
      <c r="B160" s="124"/>
      <c r="C160" s="3">
        <v>11</v>
      </c>
      <c r="D160" s="3">
        <v>27</v>
      </c>
      <c r="E160" s="6">
        <v>70.917000000000016</v>
      </c>
      <c r="F160" s="6">
        <v>68.829999999999956</v>
      </c>
      <c r="G160" s="6">
        <v>61.05899999999999</v>
      </c>
      <c r="H160" s="6">
        <v>61.327000000000005</v>
      </c>
      <c r="I160" s="6">
        <v>54.762</v>
      </c>
      <c r="K160" s="3">
        <v>27</v>
      </c>
      <c r="L160">
        <f t="shared" si="12"/>
        <v>1969916.666666667</v>
      </c>
      <c r="M160">
        <f t="shared" si="13"/>
        <v>1911944.4444444433</v>
      </c>
      <c r="N160">
        <f t="shared" si="14"/>
        <v>1696083.333333333</v>
      </c>
      <c r="O160">
        <f t="shared" si="15"/>
        <v>1703527.7777777778</v>
      </c>
      <c r="P160">
        <f t="shared" si="16"/>
        <v>1521166.6666666667</v>
      </c>
      <c r="R160" s="10"/>
      <c r="S160" s="10"/>
      <c r="T160" s="10"/>
      <c r="U160" s="10"/>
      <c r="V160" s="10"/>
      <c r="W160" s="10"/>
      <c r="X160" s="10"/>
    </row>
    <row r="161" spans="2:24" x14ac:dyDescent="0.25">
      <c r="B161" s="124"/>
      <c r="C161" s="3">
        <v>12</v>
      </c>
      <c r="D161" s="3">
        <v>28</v>
      </c>
      <c r="E161" s="6">
        <v>71.967000000000013</v>
      </c>
      <c r="F161" s="6">
        <v>69.865999999999957</v>
      </c>
      <c r="G161" s="6">
        <v>61.878999999999991</v>
      </c>
      <c r="H161" s="6">
        <v>61.327000000000005</v>
      </c>
      <c r="I161" s="6">
        <v>62.027000000000001</v>
      </c>
      <c r="K161" s="3">
        <v>28</v>
      </c>
      <c r="L161">
        <f t="shared" si="12"/>
        <v>1999083.3333333337</v>
      </c>
      <c r="M161">
        <f t="shared" si="13"/>
        <v>1940722.2222222211</v>
      </c>
      <c r="N161">
        <f t="shared" si="14"/>
        <v>1718861.1111111108</v>
      </c>
      <c r="O161">
        <f t="shared" si="15"/>
        <v>1703527.7777777778</v>
      </c>
      <c r="P161">
        <f t="shared" si="16"/>
        <v>1722972.2222222222</v>
      </c>
      <c r="R161" s="10"/>
      <c r="S161" s="10"/>
      <c r="T161" s="10"/>
      <c r="U161" s="10"/>
      <c r="V161" s="10"/>
      <c r="W161" s="10"/>
      <c r="X161" s="10"/>
    </row>
    <row r="162" spans="2:24" x14ac:dyDescent="0.25">
      <c r="B162" s="124"/>
      <c r="C162" s="3">
        <v>13</v>
      </c>
      <c r="D162" s="3">
        <v>29</v>
      </c>
      <c r="E162" s="6">
        <v>73.015000000000015</v>
      </c>
      <c r="F162" s="6">
        <v>70.890999999999963</v>
      </c>
      <c r="G162" s="6">
        <v>62.836999999999989</v>
      </c>
      <c r="H162" s="6">
        <v>61.327000000000005</v>
      </c>
      <c r="I162" s="6">
        <v>62.027000000000001</v>
      </c>
      <c r="K162" s="3">
        <v>29</v>
      </c>
      <c r="L162">
        <f t="shared" si="12"/>
        <v>2028194.4444444447</v>
      </c>
      <c r="M162">
        <f t="shared" si="13"/>
        <v>1969194.4444444436</v>
      </c>
      <c r="N162">
        <f t="shared" si="14"/>
        <v>1745472.222222222</v>
      </c>
      <c r="O162">
        <f t="shared" si="15"/>
        <v>1703527.7777777778</v>
      </c>
      <c r="P162">
        <f t="shared" si="16"/>
        <v>1722972.2222222222</v>
      </c>
      <c r="R162" s="10"/>
      <c r="S162" s="10"/>
      <c r="T162" s="10"/>
      <c r="U162" s="10"/>
      <c r="V162" s="10"/>
      <c r="W162" s="10"/>
      <c r="X162" s="10"/>
    </row>
    <row r="163" spans="2:24" x14ac:dyDescent="0.25">
      <c r="B163" s="124"/>
      <c r="C163" s="3">
        <v>14</v>
      </c>
      <c r="D163" s="3">
        <v>30</v>
      </c>
      <c r="E163" s="6">
        <v>74.065000000000012</v>
      </c>
      <c r="F163" s="6">
        <v>71.905999999999963</v>
      </c>
      <c r="G163" s="6">
        <v>63.781999999999989</v>
      </c>
      <c r="H163" s="6">
        <v>61.327000000000005</v>
      </c>
      <c r="I163" s="6">
        <v>62.027000000000001</v>
      </c>
      <c r="K163" s="3">
        <v>30</v>
      </c>
      <c r="L163">
        <f t="shared" si="12"/>
        <v>2057361.1111111115</v>
      </c>
      <c r="M163">
        <f t="shared" si="13"/>
        <v>1997388.8888888881</v>
      </c>
      <c r="N163">
        <f t="shared" si="14"/>
        <v>1771722.222222222</v>
      </c>
      <c r="O163">
        <f t="shared" si="15"/>
        <v>1703527.7777777778</v>
      </c>
      <c r="P163">
        <f t="shared" si="16"/>
        <v>1722972.2222222222</v>
      </c>
      <c r="R163" s="10"/>
      <c r="S163" s="10"/>
      <c r="T163" s="10"/>
      <c r="U163" s="10"/>
      <c r="V163" s="10"/>
      <c r="W163" s="10"/>
      <c r="X163" s="10"/>
    </row>
    <row r="164" spans="2:24" x14ac:dyDescent="0.25">
      <c r="B164" s="124"/>
      <c r="C164" s="3">
        <v>15</v>
      </c>
      <c r="D164" s="3">
        <v>31</v>
      </c>
      <c r="E164" s="6">
        <v>75.160000000000011</v>
      </c>
      <c r="F164" s="6">
        <v>72.990999999999957</v>
      </c>
      <c r="G164" s="6">
        <v>64.72699999999999</v>
      </c>
      <c r="H164" s="6">
        <v>61.327000000000005</v>
      </c>
      <c r="I164" s="6">
        <v>62.027000000000001</v>
      </c>
      <c r="K164" s="3">
        <v>31</v>
      </c>
      <c r="L164">
        <f t="shared" si="12"/>
        <v>2087777.7777777782</v>
      </c>
      <c r="M164">
        <f t="shared" si="13"/>
        <v>2027527.7777777766</v>
      </c>
      <c r="N164">
        <f t="shared" si="14"/>
        <v>1797972.222222222</v>
      </c>
      <c r="O164">
        <f t="shared" si="15"/>
        <v>1703527.7777777778</v>
      </c>
      <c r="P164">
        <f t="shared" si="16"/>
        <v>1722972.2222222222</v>
      </c>
      <c r="R164" s="10"/>
      <c r="S164" s="10"/>
      <c r="T164" s="10"/>
      <c r="U164" s="10"/>
      <c r="V164" s="10"/>
      <c r="W164" s="10"/>
      <c r="X164" s="10"/>
    </row>
    <row r="165" spans="2:24" x14ac:dyDescent="0.25">
      <c r="B165" s="124"/>
      <c r="C165" s="3">
        <v>16</v>
      </c>
      <c r="D165" s="3">
        <v>32</v>
      </c>
      <c r="E165" s="6">
        <v>76.280000000000015</v>
      </c>
      <c r="F165" s="6">
        <v>74.08099999999996</v>
      </c>
      <c r="G165" s="6">
        <v>65.671999999999983</v>
      </c>
      <c r="H165" s="6">
        <v>61.327000000000005</v>
      </c>
      <c r="I165" s="6">
        <v>62.027000000000001</v>
      </c>
      <c r="K165" s="3">
        <v>32</v>
      </c>
      <c r="L165">
        <f t="shared" si="12"/>
        <v>2118888.8888888895</v>
      </c>
      <c r="M165">
        <f t="shared" si="13"/>
        <v>2057805.5555555546</v>
      </c>
      <c r="N165">
        <f t="shared" si="14"/>
        <v>1824222.222222222</v>
      </c>
      <c r="O165">
        <f t="shared" si="15"/>
        <v>1703527.7777777778</v>
      </c>
      <c r="P165">
        <f t="shared" si="16"/>
        <v>1722972.2222222222</v>
      </c>
      <c r="R165" s="10"/>
      <c r="S165" s="10"/>
      <c r="T165" s="10"/>
      <c r="U165" s="10"/>
      <c r="V165" s="10"/>
      <c r="W165" s="10"/>
      <c r="X165" s="10"/>
    </row>
    <row r="166" spans="2:24" x14ac:dyDescent="0.25">
      <c r="B166" s="124"/>
      <c r="C166" s="3">
        <v>17</v>
      </c>
      <c r="D166" s="3">
        <v>33</v>
      </c>
      <c r="E166" s="6">
        <v>77.524000000000015</v>
      </c>
      <c r="F166" s="6">
        <v>75.238999999999962</v>
      </c>
      <c r="G166" s="6">
        <v>67.766999999999982</v>
      </c>
      <c r="H166" s="6">
        <v>69.427000000000007</v>
      </c>
      <c r="I166" s="6">
        <v>62.027000000000001</v>
      </c>
      <c r="K166" s="3">
        <v>33</v>
      </c>
      <c r="L166">
        <f t="shared" si="12"/>
        <v>2153444.444444445</v>
      </c>
      <c r="M166">
        <f t="shared" si="13"/>
        <v>2089972.2222222213</v>
      </c>
      <c r="N166">
        <f t="shared" si="14"/>
        <v>1882416.666666666</v>
      </c>
      <c r="O166">
        <f t="shared" si="15"/>
        <v>1928527.7777777782</v>
      </c>
      <c r="P166">
        <f t="shared" si="16"/>
        <v>1722972.2222222222</v>
      </c>
      <c r="R166" s="10"/>
      <c r="S166" s="10"/>
      <c r="T166" s="10"/>
      <c r="U166" s="10"/>
      <c r="V166" s="10"/>
      <c r="W166" s="10"/>
      <c r="X166" s="10"/>
    </row>
    <row r="167" spans="2:24" x14ac:dyDescent="0.25">
      <c r="B167" s="124"/>
      <c r="C167" s="3">
        <v>18</v>
      </c>
      <c r="D167" s="3">
        <v>34</v>
      </c>
      <c r="E167" s="6">
        <v>79.105000000000018</v>
      </c>
      <c r="F167" s="6">
        <v>76.873999999999967</v>
      </c>
      <c r="G167" s="6">
        <v>69.397999999999982</v>
      </c>
      <c r="H167" s="6">
        <v>69.427000000000007</v>
      </c>
      <c r="I167" s="6">
        <v>62.027000000000001</v>
      </c>
      <c r="K167" s="3">
        <v>34</v>
      </c>
      <c r="L167">
        <f t="shared" si="12"/>
        <v>2197361.1111111119</v>
      </c>
      <c r="M167">
        <f t="shared" si="13"/>
        <v>2135388.8888888881</v>
      </c>
      <c r="N167">
        <f t="shared" si="14"/>
        <v>1927722.2222222215</v>
      </c>
      <c r="O167">
        <f t="shared" si="15"/>
        <v>1928527.7777777782</v>
      </c>
      <c r="P167">
        <f t="shared" si="16"/>
        <v>1722972.2222222222</v>
      </c>
      <c r="R167" s="10"/>
      <c r="S167" s="10"/>
      <c r="T167" s="10"/>
      <c r="U167" s="10"/>
      <c r="V167" s="10"/>
      <c r="W167" s="10"/>
      <c r="X167" s="10"/>
    </row>
    <row r="168" spans="2:24" x14ac:dyDescent="0.25">
      <c r="B168" s="124"/>
      <c r="C168" s="3">
        <v>19</v>
      </c>
      <c r="D168" s="3">
        <v>35</v>
      </c>
      <c r="E168" s="6">
        <v>80.755000000000024</v>
      </c>
      <c r="F168" s="6">
        <v>78.531999999999968</v>
      </c>
      <c r="G168" s="6">
        <v>70.955999999999989</v>
      </c>
      <c r="H168" s="6">
        <v>69.427000000000007</v>
      </c>
      <c r="I168" s="6">
        <v>70.777000000000001</v>
      </c>
      <c r="K168" s="3">
        <v>35</v>
      </c>
      <c r="L168">
        <f t="shared" si="12"/>
        <v>2243194.444444445</v>
      </c>
      <c r="M168">
        <f t="shared" si="13"/>
        <v>2181444.4444444436</v>
      </c>
      <c r="N168">
        <f t="shared" si="14"/>
        <v>1970999.9999999998</v>
      </c>
      <c r="O168">
        <f t="shared" si="15"/>
        <v>1928527.7777777782</v>
      </c>
      <c r="P168">
        <f t="shared" si="16"/>
        <v>1966027.7777777778</v>
      </c>
      <c r="R168" s="10"/>
      <c r="S168" s="10"/>
      <c r="T168" s="10"/>
      <c r="U168" s="10"/>
      <c r="V168" s="10"/>
      <c r="W168" s="10"/>
      <c r="X168" s="10"/>
    </row>
    <row r="169" spans="2:24" x14ac:dyDescent="0.25">
      <c r="B169" s="124"/>
      <c r="C169" s="3">
        <v>20</v>
      </c>
      <c r="D169" s="3">
        <v>36</v>
      </c>
      <c r="E169" s="6">
        <v>82.940000000000026</v>
      </c>
      <c r="F169" s="6">
        <v>80.117999999999967</v>
      </c>
      <c r="G169" s="6">
        <v>72.221999999999994</v>
      </c>
      <c r="H169" s="6">
        <v>69.427000000000007</v>
      </c>
      <c r="I169" s="6">
        <v>70.777000000000001</v>
      </c>
      <c r="K169" s="3">
        <v>36</v>
      </c>
      <c r="L169">
        <f t="shared" si="12"/>
        <v>2303888.8888888895</v>
      </c>
      <c r="M169">
        <f t="shared" si="13"/>
        <v>2225499.9999999991</v>
      </c>
      <c r="N169">
        <f t="shared" si="14"/>
        <v>2006166.6666666667</v>
      </c>
      <c r="O169">
        <f t="shared" si="15"/>
        <v>1928527.7777777782</v>
      </c>
      <c r="P169">
        <f t="shared" si="16"/>
        <v>1966027.7777777778</v>
      </c>
      <c r="R169" s="10"/>
      <c r="S169" s="10"/>
      <c r="T169" s="10"/>
      <c r="U169" s="10"/>
      <c r="V169" s="10"/>
      <c r="W169" s="10"/>
      <c r="X169" s="10"/>
    </row>
    <row r="170" spans="2:24" x14ac:dyDescent="0.25">
      <c r="B170" s="124"/>
      <c r="C170" s="3">
        <v>21</v>
      </c>
      <c r="D170" s="3">
        <v>37</v>
      </c>
      <c r="E170" s="6">
        <v>85.330000000000027</v>
      </c>
      <c r="F170" s="6">
        <v>82.243999999999971</v>
      </c>
      <c r="G170" s="6">
        <v>74.310999999999993</v>
      </c>
      <c r="H170" s="6">
        <v>77.552000000000007</v>
      </c>
      <c r="I170" s="6">
        <v>70.777000000000001</v>
      </c>
      <c r="K170" s="3">
        <v>37</v>
      </c>
      <c r="L170">
        <f t="shared" si="12"/>
        <v>2370277.7777777785</v>
      </c>
      <c r="M170">
        <f t="shared" si="13"/>
        <v>2284555.555555555</v>
      </c>
      <c r="N170">
        <f t="shared" si="14"/>
        <v>2064194.4444444443</v>
      </c>
      <c r="O170">
        <f t="shared" si="15"/>
        <v>2154222.2222222225</v>
      </c>
      <c r="P170">
        <f t="shared" si="16"/>
        <v>1966027.7777777778</v>
      </c>
      <c r="R170" s="10"/>
      <c r="S170" s="10"/>
      <c r="T170" s="10"/>
      <c r="U170" s="10"/>
      <c r="V170" s="10"/>
      <c r="W170" s="10"/>
      <c r="X170" s="10"/>
    </row>
    <row r="171" spans="2:24" x14ac:dyDescent="0.25">
      <c r="B171" s="124"/>
      <c r="C171" s="3">
        <v>22</v>
      </c>
      <c r="D171" s="3">
        <v>38</v>
      </c>
      <c r="E171" s="6">
        <v>87.67600000000003</v>
      </c>
      <c r="F171" s="6">
        <v>84.453999999999965</v>
      </c>
      <c r="G171" s="6">
        <v>76.090999999999994</v>
      </c>
      <c r="H171" s="6">
        <v>77.552000000000007</v>
      </c>
      <c r="I171" s="6">
        <v>70.777000000000001</v>
      </c>
      <c r="K171" s="3">
        <v>38</v>
      </c>
      <c r="L171">
        <f t="shared" si="12"/>
        <v>2435444.4444444454</v>
      </c>
      <c r="M171">
        <f t="shared" si="13"/>
        <v>2345944.4444444436</v>
      </c>
      <c r="N171">
        <f t="shared" si="14"/>
        <v>2113638.8888888885</v>
      </c>
      <c r="O171">
        <f t="shared" si="15"/>
        <v>2154222.2222222225</v>
      </c>
      <c r="P171">
        <f t="shared" si="16"/>
        <v>1966027.7777777778</v>
      </c>
      <c r="R171" s="10"/>
      <c r="S171" s="10"/>
      <c r="T171" s="10"/>
      <c r="U171" s="10"/>
      <c r="V171" s="10"/>
      <c r="W171" s="10"/>
      <c r="X171" s="10"/>
    </row>
    <row r="172" spans="2:24" x14ac:dyDescent="0.25">
      <c r="B172" s="124"/>
      <c r="C172" s="3">
        <v>23</v>
      </c>
      <c r="D172" s="3">
        <v>39</v>
      </c>
      <c r="E172" s="6">
        <v>89.478000000000037</v>
      </c>
      <c r="F172" s="6">
        <v>86.123999999999967</v>
      </c>
      <c r="G172" s="6">
        <v>79.730999999999995</v>
      </c>
      <c r="H172" s="6">
        <v>77.552000000000007</v>
      </c>
      <c r="I172" s="6">
        <v>70.777000000000001</v>
      </c>
      <c r="K172" s="3">
        <v>39</v>
      </c>
      <c r="L172">
        <f t="shared" si="12"/>
        <v>2485500.0000000009</v>
      </c>
      <c r="M172">
        <f t="shared" si="13"/>
        <v>2392333.3333333326</v>
      </c>
      <c r="N172">
        <f t="shared" si="14"/>
        <v>2214750</v>
      </c>
      <c r="O172">
        <f t="shared" si="15"/>
        <v>2154222.2222222225</v>
      </c>
      <c r="P172">
        <f t="shared" si="16"/>
        <v>1966027.7777777778</v>
      </c>
      <c r="R172" s="10"/>
      <c r="S172" s="10"/>
      <c r="T172" s="10"/>
      <c r="U172" s="10"/>
      <c r="V172" s="10"/>
      <c r="W172" s="10"/>
      <c r="X172" s="10"/>
    </row>
    <row r="173" spans="2:24" x14ac:dyDescent="0.25">
      <c r="B173" s="124"/>
      <c r="C173" s="3">
        <v>24</v>
      </c>
      <c r="D173" s="3">
        <v>40</v>
      </c>
      <c r="E173" s="6">
        <v>91.608000000000033</v>
      </c>
      <c r="F173" s="6">
        <v>87.836999999999961</v>
      </c>
      <c r="G173" s="6">
        <v>81.510999999999996</v>
      </c>
      <c r="H173" s="6">
        <v>77.552000000000007</v>
      </c>
      <c r="I173" s="6">
        <v>79.658000000000001</v>
      </c>
      <c r="K173" s="3">
        <v>40</v>
      </c>
      <c r="L173">
        <f t="shared" si="12"/>
        <v>2544666.6666666679</v>
      </c>
      <c r="M173">
        <f t="shared" si="13"/>
        <v>2439916.6666666656</v>
      </c>
      <c r="N173">
        <f t="shared" si="14"/>
        <v>2264194.4444444445</v>
      </c>
      <c r="O173">
        <f t="shared" si="15"/>
        <v>2154222.2222222225</v>
      </c>
      <c r="P173">
        <f t="shared" si="16"/>
        <v>2212722.2222222225</v>
      </c>
      <c r="R173" s="10"/>
      <c r="S173" s="10"/>
      <c r="T173" s="10"/>
      <c r="U173" s="10"/>
      <c r="V173" s="10"/>
      <c r="W173" s="10"/>
      <c r="X173" s="10"/>
    </row>
    <row r="174" spans="2:24" x14ac:dyDescent="0.25">
      <c r="B174" s="124"/>
      <c r="C174" s="3">
        <v>25</v>
      </c>
      <c r="D174" s="3">
        <v>41</v>
      </c>
      <c r="E174" s="6">
        <v>93.469000000000037</v>
      </c>
      <c r="F174" s="6">
        <v>89.722999999999956</v>
      </c>
      <c r="G174" s="6">
        <v>83.143000000000001</v>
      </c>
      <c r="H174" s="6">
        <v>86.082000000000008</v>
      </c>
      <c r="I174" s="6">
        <v>79.658000000000001</v>
      </c>
      <c r="K174" s="3">
        <v>41</v>
      </c>
      <c r="L174">
        <f t="shared" si="12"/>
        <v>2596361.1111111124</v>
      </c>
      <c r="M174">
        <f t="shared" si="13"/>
        <v>2492305.5555555546</v>
      </c>
      <c r="N174">
        <f t="shared" si="14"/>
        <v>2309527.777777778</v>
      </c>
      <c r="O174">
        <f t="shared" si="15"/>
        <v>2391166.666666667</v>
      </c>
      <c r="P174">
        <f t="shared" si="16"/>
        <v>2212722.2222222225</v>
      </c>
      <c r="R174" s="10"/>
      <c r="S174" s="10"/>
      <c r="T174" s="10"/>
      <c r="U174" s="10"/>
      <c r="V174" s="10"/>
      <c r="W174" s="10"/>
      <c r="X174" s="10"/>
    </row>
    <row r="175" spans="2:24" x14ac:dyDescent="0.25">
      <c r="B175" s="124"/>
      <c r="C175" s="3">
        <v>26</v>
      </c>
      <c r="D175" s="3">
        <v>42</v>
      </c>
      <c r="E175" s="6">
        <v>96.095000000000041</v>
      </c>
      <c r="F175" s="6">
        <v>92.144999999999953</v>
      </c>
      <c r="G175" s="6">
        <v>85.296999999999997</v>
      </c>
      <c r="H175" s="6">
        <v>86.082000000000008</v>
      </c>
      <c r="I175" s="6">
        <v>79.658000000000001</v>
      </c>
      <c r="K175" s="3">
        <v>42</v>
      </c>
      <c r="L175">
        <f t="shared" si="12"/>
        <v>2669305.5555555569</v>
      </c>
      <c r="M175">
        <f t="shared" si="13"/>
        <v>2559583.3333333321</v>
      </c>
      <c r="N175">
        <f t="shared" si="14"/>
        <v>2369361.111111111</v>
      </c>
      <c r="O175">
        <f t="shared" si="15"/>
        <v>2391166.666666667</v>
      </c>
      <c r="P175">
        <f t="shared" si="16"/>
        <v>2212722.2222222225</v>
      </c>
      <c r="R175" s="10"/>
      <c r="S175" s="10"/>
      <c r="T175" s="10"/>
      <c r="U175" s="10"/>
      <c r="V175" s="10"/>
      <c r="W175" s="10"/>
      <c r="X175" s="10"/>
    </row>
    <row r="176" spans="2:24" x14ac:dyDescent="0.25">
      <c r="B176" s="124"/>
      <c r="C176" s="3">
        <v>27</v>
      </c>
      <c r="D176" s="3">
        <v>43</v>
      </c>
      <c r="E176" s="6">
        <v>98.202000000000041</v>
      </c>
      <c r="F176" s="6">
        <v>94.261999999999958</v>
      </c>
      <c r="G176" s="6">
        <v>87.155999999999992</v>
      </c>
      <c r="H176" s="6">
        <v>86.082000000000008</v>
      </c>
      <c r="I176" s="6">
        <v>79.658000000000001</v>
      </c>
      <c r="K176" s="3">
        <v>43</v>
      </c>
      <c r="L176">
        <f t="shared" si="12"/>
        <v>2727833.3333333349</v>
      </c>
      <c r="M176">
        <f t="shared" si="13"/>
        <v>2618388.8888888876</v>
      </c>
      <c r="N176">
        <f t="shared" si="14"/>
        <v>2420999.9999999995</v>
      </c>
      <c r="O176">
        <f t="shared" si="15"/>
        <v>2391166.666666667</v>
      </c>
      <c r="P176">
        <f t="shared" si="16"/>
        <v>2212722.2222222225</v>
      </c>
      <c r="R176" s="10"/>
      <c r="S176" s="10"/>
      <c r="T176" s="10"/>
      <c r="U176" s="10"/>
      <c r="V176" s="10"/>
      <c r="W176" s="10"/>
      <c r="X176" s="10"/>
    </row>
    <row r="177" spans="2:24" x14ac:dyDescent="0.25">
      <c r="B177" s="124"/>
      <c r="C177" s="3">
        <v>28</v>
      </c>
      <c r="D177" s="3">
        <v>44</v>
      </c>
      <c r="E177" s="6">
        <v>100.29700000000004</v>
      </c>
      <c r="F177" s="6">
        <v>96.371999999999957</v>
      </c>
      <c r="G177" s="6">
        <v>88.944999999999993</v>
      </c>
      <c r="H177" s="6">
        <v>86.082000000000008</v>
      </c>
      <c r="I177" s="6">
        <v>79.658000000000001</v>
      </c>
      <c r="K177" s="3">
        <v>44</v>
      </c>
      <c r="L177">
        <f t="shared" si="12"/>
        <v>2786027.7777777789</v>
      </c>
      <c r="M177">
        <f t="shared" si="13"/>
        <v>2676999.9999999986</v>
      </c>
      <c r="N177">
        <f t="shared" si="14"/>
        <v>2470694.444444444</v>
      </c>
      <c r="O177">
        <f t="shared" si="15"/>
        <v>2391166.666666667</v>
      </c>
      <c r="P177">
        <f t="shared" si="16"/>
        <v>2212722.2222222225</v>
      </c>
      <c r="R177" s="10"/>
      <c r="S177" s="10"/>
      <c r="T177" s="10"/>
      <c r="U177" s="10"/>
      <c r="V177" s="10"/>
      <c r="W177" s="10"/>
      <c r="X177" s="10"/>
    </row>
    <row r="178" spans="2:24" x14ac:dyDescent="0.25">
      <c r="B178" s="124"/>
      <c r="C178" s="3">
        <v>29</v>
      </c>
      <c r="D178" s="3">
        <v>45</v>
      </c>
      <c r="E178" s="6">
        <v>102.40200000000004</v>
      </c>
      <c r="F178" s="6">
        <v>98.481999999999957</v>
      </c>
      <c r="G178" s="6">
        <v>90.75</v>
      </c>
      <c r="H178" s="6">
        <v>94.232000000000014</v>
      </c>
      <c r="I178" s="6">
        <v>87.978000000000009</v>
      </c>
      <c r="K178" s="3">
        <v>45</v>
      </c>
      <c r="L178">
        <f t="shared" si="12"/>
        <v>2844500.0000000014</v>
      </c>
      <c r="M178">
        <f t="shared" si="13"/>
        <v>2735611.1111111101</v>
      </c>
      <c r="N178">
        <f t="shared" si="14"/>
        <v>2520833.3333333335</v>
      </c>
      <c r="O178">
        <f t="shared" si="15"/>
        <v>2617555.555555556</v>
      </c>
      <c r="P178">
        <f t="shared" si="16"/>
        <v>2443833.333333334</v>
      </c>
      <c r="R178" s="10"/>
      <c r="S178" s="10"/>
      <c r="T178" s="10"/>
      <c r="U178" s="10"/>
      <c r="V178" s="10"/>
      <c r="W178" s="10"/>
      <c r="X178" s="10"/>
    </row>
    <row r="179" spans="2:24" x14ac:dyDescent="0.25">
      <c r="B179" s="124"/>
      <c r="C179" s="3">
        <v>30</v>
      </c>
      <c r="D179" s="3">
        <v>46</v>
      </c>
      <c r="E179" s="6">
        <v>104.55900000000004</v>
      </c>
      <c r="F179" s="6">
        <v>100.69199999999995</v>
      </c>
      <c r="G179" s="6">
        <v>92.57</v>
      </c>
      <c r="H179" s="6">
        <v>94.232000000000014</v>
      </c>
      <c r="I179" s="6">
        <v>87.978000000000009</v>
      </c>
      <c r="K179" s="3">
        <v>46</v>
      </c>
      <c r="L179">
        <f t="shared" si="12"/>
        <v>2904416.6666666679</v>
      </c>
      <c r="M179">
        <f t="shared" si="13"/>
        <v>2796999.9999999986</v>
      </c>
      <c r="N179">
        <f t="shared" si="14"/>
        <v>2571388.8888888885</v>
      </c>
      <c r="O179">
        <f t="shared" si="15"/>
        <v>2617555.555555556</v>
      </c>
      <c r="P179">
        <f t="shared" si="16"/>
        <v>2443833.333333334</v>
      </c>
      <c r="R179" s="10"/>
      <c r="S179" s="10"/>
      <c r="T179" s="10"/>
      <c r="U179" s="10"/>
      <c r="V179" s="10"/>
      <c r="W179" s="10"/>
      <c r="X179" s="10"/>
    </row>
    <row r="180" spans="2:24" x14ac:dyDescent="0.25">
      <c r="B180" s="124" t="s">
        <v>4</v>
      </c>
      <c r="C180" s="3">
        <v>1</v>
      </c>
      <c r="D180" s="3">
        <v>47</v>
      </c>
      <c r="E180" s="6">
        <v>107.99600000000004</v>
      </c>
      <c r="F180" s="6">
        <v>103.32299999999995</v>
      </c>
      <c r="G180" s="6">
        <v>94.389999999999986</v>
      </c>
      <c r="H180" s="6">
        <v>94.232000000000014</v>
      </c>
      <c r="I180" s="6">
        <v>87.978000000000009</v>
      </c>
      <c r="K180" s="3">
        <v>47</v>
      </c>
      <c r="L180">
        <f t="shared" si="12"/>
        <v>2999888.8888888904</v>
      </c>
      <c r="M180">
        <f t="shared" si="13"/>
        <v>2870083.3333333321</v>
      </c>
      <c r="N180">
        <f t="shared" si="14"/>
        <v>2621944.444444444</v>
      </c>
      <c r="O180">
        <f t="shared" si="15"/>
        <v>2617555.555555556</v>
      </c>
      <c r="P180">
        <f t="shared" si="16"/>
        <v>2443833.333333334</v>
      </c>
      <c r="R180" s="10"/>
      <c r="S180" s="10"/>
      <c r="T180" s="10"/>
      <c r="U180" s="10"/>
      <c r="V180" s="10"/>
      <c r="W180" s="10"/>
      <c r="X180" s="10"/>
    </row>
    <row r="181" spans="2:24" x14ac:dyDescent="0.25">
      <c r="B181" s="124"/>
      <c r="C181" s="3">
        <v>2</v>
      </c>
      <c r="D181" s="3">
        <v>48</v>
      </c>
      <c r="E181" s="6">
        <v>111.43300000000004</v>
      </c>
      <c r="F181" s="6">
        <v>105.76999999999995</v>
      </c>
      <c r="G181" s="6">
        <v>96.20999999999998</v>
      </c>
      <c r="H181" s="6">
        <v>102.63200000000002</v>
      </c>
      <c r="I181" s="6">
        <v>96.353000000000009</v>
      </c>
      <c r="K181" s="3">
        <v>48</v>
      </c>
      <c r="L181">
        <f t="shared" si="12"/>
        <v>3095361.1111111124</v>
      </c>
      <c r="M181">
        <f t="shared" si="13"/>
        <v>2938055.5555555546</v>
      </c>
      <c r="N181">
        <f t="shared" si="14"/>
        <v>2672499.9999999995</v>
      </c>
      <c r="O181">
        <f t="shared" si="15"/>
        <v>2850888.8888888895</v>
      </c>
      <c r="P181">
        <f t="shared" si="16"/>
        <v>2676472.2222222225</v>
      </c>
      <c r="R181" s="10"/>
      <c r="S181" s="10"/>
      <c r="T181" s="10"/>
      <c r="U181" s="10"/>
      <c r="V181" s="10"/>
      <c r="W181" s="10"/>
      <c r="X181" s="10"/>
    </row>
    <row r="182" spans="2:24" x14ac:dyDescent="0.25">
      <c r="B182" s="124"/>
      <c r="C182" s="3">
        <v>3</v>
      </c>
      <c r="D182" s="3">
        <v>49</v>
      </c>
      <c r="E182" s="6">
        <v>114.57100000000004</v>
      </c>
      <c r="F182" s="6">
        <v>108.56599999999996</v>
      </c>
      <c r="G182" s="6">
        <v>98.670999999999978</v>
      </c>
      <c r="H182" s="6">
        <v>102.63200000000002</v>
      </c>
      <c r="I182" s="6">
        <v>96.353000000000009</v>
      </c>
      <c r="K182" s="3">
        <v>49</v>
      </c>
      <c r="L182">
        <f t="shared" si="12"/>
        <v>3182527.7777777794</v>
      </c>
      <c r="M182">
        <f t="shared" si="13"/>
        <v>3015722.2222222211</v>
      </c>
      <c r="N182">
        <f t="shared" si="14"/>
        <v>2740861.1111111105</v>
      </c>
      <c r="O182">
        <f t="shared" si="15"/>
        <v>2850888.8888888895</v>
      </c>
      <c r="P182">
        <f t="shared" si="16"/>
        <v>2676472.2222222225</v>
      </c>
      <c r="R182" s="10"/>
      <c r="S182" s="10"/>
      <c r="T182" s="10"/>
      <c r="U182" s="10"/>
      <c r="V182" s="10"/>
      <c r="W182" s="10"/>
      <c r="X182" s="10"/>
    </row>
    <row r="183" spans="2:24" x14ac:dyDescent="0.25">
      <c r="B183" s="124"/>
      <c r="C183" s="3">
        <v>4</v>
      </c>
      <c r="D183" s="3">
        <v>50</v>
      </c>
      <c r="E183" s="6">
        <v>116.92300000000004</v>
      </c>
      <c r="F183" s="6">
        <v>110.88899999999995</v>
      </c>
      <c r="G183" s="6">
        <v>100.59399999999998</v>
      </c>
      <c r="H183" s="6">
        <v>102.63200000000002</v>
      </c>
      <c r="I183" s="6">
        <v>96.353000000000009</v>
      </c>
      <c r="K183" s="3">
        <v>50</v>
      </c>
      <c r="L183">
        <f t="shared" si="12"/>
        <v>3247861.1111111124</v>
      </c>
      <c r="M183">
        <f t="shared" si="13"/>
        <v>3080249.9999999986</v>
      </c>
      <c r="N183">
        <f t="shared" si="14"/>
        <v>2794277.7777777771</v>
      </c>
      <c r="O183">
        <f t="shared" si="15"/>
        <v>2850888.8888888895</v>
      </c>
      <c r="P183">
        <f t="shared" si="16"/>
        <v>2676472.2222222225</v>
      </c>
      <c r="R183" s="10"/>
      <c r="S183" s="10"/>
      <c r="T183" s="10"/>
      <c r="U183" s="10"/>
      <c r="V183" s="10"/>
      <c r="W183" s="10"/>
      <c r="X183" s="10"/>
    </row>
    <row r="184" spans="2:24" x14ac:dyDescent="0.25">
      <c r="B184" s="124"/>
      <c r="C184" s="3">
        <v>5</v>
      </c>
      <c r="D184" s="3">
        <v>51</v>
      </c>
      <c r="E184" s="6">
        <v>119.25200000000004</v>
      </c>
      <c r="F184" s="6">
        <v>112.92399999999995</v>
      </c>
      <c r="G184" s="6">
        <v>102.44899999999998</v>
      </c>
      <c r="H184" s="6">
        <v>102.63200000000002</v>
      </c>
      <c r="I184" s="6">
        <v>96.353000000000009</v>
      </c>
      <c r="K184" s="3">
        <v>51</v>
      </c>
      <c r="L184">
        <f t="shared" si="12"/>
        <v>3312555.5555555569</v>
      </c>
      <c r="M184">
        <f t="shared" si="13"/>
        <v>3136777.7777777766</v>
      </c>
      <c r="N184">
        <f t="shared" si="14"/>
        <v>2845805.5555555555</v>
      </c>
      <c r="O184">
        <f t="shared" si="15"/>
        <v>2850888.8888888895</v>
      </c>
      <c r="P184">
        <f t="shared" si="16"/>
        <v>2676472.2222222225</v>
      </c>
      <c r="R184" s="10"/>
      <c r="S184" s="10"/>
      <c r="T184" s="10"/>
      <c r="U184" s="10"/>
      <c r="V184" s="10"/>
      <c r="W184" s="10"/>
      <c r="X184" s="10"/>
    </row>
    <row r="185" spans="2:24" x14ac:dyDescent="0.25">
      <c r="B185" s="124"/>
      <c r="C185" s="3">
        <v>6</v>
      </c>
      <c r="D185" s="3">
        <v>52</v>
      </c>
      <c r="E185" s="6">
        <v>121.59700000000004</v>
      </c>
      <c r="F185" s="6">
        <v>114.93399999999995</v>
      </c>
      <c r="G185" s="6">
        <v>104.28399999999998</v>
      </c>
      <c r="H185" s="6">
        <v>111.73200000000001</v>
      </c>
      <c r="I185" s="6">
        <v>96.353000000000009</v>
      </c>
      <c r="K185" s="3">
        <v>52</v>
      </c>
      <c r="L185">
        <f t="shared" si="12"/>
        <v>3377694.4444444459</v>
      </c>
      <c r="M185">
        <f t="shared" si="13"/>
        <v>3192611.1111111101</v>
      </c>
      <c r="N185">
        <f t="shared" si="14"/>
        <v>2896777.7777777771</v>
      </c>
      <c r="O185">
        <f t="shared" si="15"/>
        <v>3103666.6666666674</v>
      </c>
      <c r="P185">
        <f t="shared" si="16"/>
        <v>2676472.2222222225</v>
      </c>
      <c r="R185" s="10"/>
      <c r="S185" s="10"/>
      <c r="T185" s="10"/>
      <c r="U185" s="10"/>
      <c r="V185" s="10"/>
      <c r="W185" s="10"/>
      <c r="X185" s="10"/>
    </row>
    <row r="186" spans="2:24" x14ac:dyDescent="0.25">
      <c r="B186" s="124"/>
      <c r="C186" s="3">
        <v>7</v>
      </c>
      <c r="D186" s="3">
        <v>53</v>
      </c>
      <c r="E186" s="6">
        <v>123.90700000000004</v>
      </c>
      <c r="F186" s="6">
        <v>117.05399999999996</v>
      </c>
      <c r="G186" s="6">
        <v>106.76899999999998</v>
      </c>
      <c r="H186" s="6">
        <v>111.73200000000001</v>
      </c>
      <c r="I186" s="6">
        <v>96.353000000000009</v>
      </c>
      <c r="K186" s="3">
        <v>53</v>
      </c>
      <c r="L186">
        <f t="shared" si="12"/>
        <v>3441861.1111111124</v>
      </c>
      <c r="M186">
        <f t="shared" si="13"/>
        <v>3251499.9999999986</v>
      </c>
      <c r="N186">
        <f t="shared" si="14"/>
        <v>2965805.555555555</v>
      </c>
      <c r="O186">
        <f t="shared" si="15"/>
        <v>3103666.6666666674</v>
      </c>
      <c r="P186">
        <f t="shared" si="16"/>
        <v>2676472.2222222225</v>
      </c>
      <c r="R186" s="10"/>
      <c r="S186" s="10"/>
      <c r="T186" s="10"/>
      <c r="U186" s="10"/>
      <c r="V186" s="10"/>
      <c r="W186" s="10"/>
      <c r="X186" s="10"/>
    </row>
    <row r="187" spans="2:24" x14ac:dyDescent="0.25">
      <c r="B187" s="124"/>
      <c r="C187" s="3">
        <v>8</v>
      </c>
      <c r="D187" s="3">
        <v>54</v>
      </c>
      <c r="E187" s="6">
        <v>126.17200000000004</v>
      </c>
      <c r="F187" s="6">
        <v>119.30399999999996</v>
      </c>
      <c r="G187" s="6">
        <v>109.30099999999997</v>
      </c>
      <c r="H187" s="6">
        <v>111.73200000000001</v>
      </c>
      <c r="I187" s="6">
        <v>96.353000000000009</v>
      </c>
      <c r="K187" s="3">
        <v>54</v>
      </c>
      <c r="L187">
        <f t="shared" si="12"/>
        <v>3504777.7777777794</v>
      </c>
      <c r="M187">
        <f t="shared" si="13"/>
        <v>3313999.9999999986</v>
      </c>
      <c r="N187">
        <f t="shared" si="14"/>
        <v>3036138.8888888885</v>
      </c>
      <c r="O187">
        <f t="shared" si="15"/>
        <v>3103666.6666666674</v>
      </c>
      <c r="P187">
        <f t="shared" si="16"/>
        <v>2676472.2222222225</v>
      </c>
      <c r="R187" s="10"/>
      <c r="S187" s="10"/>
      <c r="T187" s="10"/>
      <c r="U187" s="10"/>
      <c r="V187" s="10"/>
      <c r="W187" s="10"/>
      <c r="X187" s="10"/>
    </row>
    <row r="188" spans="2:24" x14ac:dyDescent="0.25">
      <c r="B188" s="124"/>
      <c r="C188" s="3">
        <v>9</v>
      </c>
      <c r="D188" s="3">
        <v>55</v>
      </c>
      <c r="E188" s="6">
        <v>128.49200000000005</v>
      </c>
      <c r="F188" s="6">
        <v>121.53899999999996</v>
      </c>
      <c r="G188" s="6">
        <v>111.78699999999998</v>
      </c>
      <c r="H188" s="6">
        <v>111.73200000000001</v>
      </c>
      <c r="I188" s="6">
        <v>105.60300000000001</v>
      </c>
      <c r="K188" s="3">
        <v>55</v>
      </c>
      <c r="L188">
        <f t="shared" si="12"/>
        <v>3569222.2222222239</v>
      </c>
      <c r="M188">
        <f t="shared" si="13"/>
        <v>3376083.3333333321</v>
      </c>
      <c r="N188">
        <f t="shared" si="14"/>
        <v>3105194.444444444</v>
      </c>
      <c r="O188">
        <f t="shared" si="15"/>
        <v>3103666.6666666674</v>
      </c>
      <c r="P188">
        <f t="shared" si="16"/>
        <v>2933416.666666667</v>
      </c>
      <c r="R188" s="10"/>
      <c r="S188" s="10"/>
      <c r="T188" s="10"/>
      <c r="U188" s="10"/>
      <c r="V188" s="10"/>
      <c r="W188" s="10"/>
      <c r="X188" s="10"/>
    </row>
    <row r="189" spans="2:24" x14ac:dyDescent="0.25">
      <c r="B189" s="124"/>
      <c r="C189" s="3">
        <v>10</v>
      </c>
      <c r="D189" s="3">
        <v>56</v>
      </c>
      <c r="E189" s="6">
        <v>132.47200000000004</v>
      </c>
      <c r="F189" s="6">
        <v>125.44199999999996</v>
      </c>
      <c r="G189" s="6">
        <v>115.43299999999998</v>
      </c>
      <c r="H189" s="6">
        <v>120.76700000000001</v>
      </c>
      <c r="I189" s="6">
        <v>105.60300000000001</v>
      </c>
      <c r="K189" s="3">
        <v>56</v>
      </c>
      <c r="L189">
        <f t="shared" si="12"/>
        <v>3679777.7777777794</v>
      </c>
      <c r="M189">
        <f t="shared" si="13"/>
        <v>3484499.9999999986</v>
      </c>
      <c r="N189">
        <f t="shared" si="14"/>
        <v>3206472.2222222215</v>
      </c>
      <c r="O189">
        <f t="shared" si="15"/>
        <v>3354638.888888889</v>
      </c>
      <c r="P189">
        <f t="shared" si="16"/>
        <v>2933416.666666667</v>
      </c>
      <c r="R189" s="10"/>
      <c r="S189" s="10"/>
      <c r="T189" s="10"/>
      <c r="U189" s="10"/>
      <c r="V189" s="10"/>
      <c r="W189" s="10"/>
      <c r="X189" s="10"/>
    </row>
    <row r="190" spans="2:24" x14ac:dyDescent="0.25">
      <c r="B190" s="124"/>
      <c r="C190" s="3">
        <v>11</v>
      </c>
      <c r="D190" s="3">
        <v>57</v>
      </c>
      <c r="E190" s="6">
        <v>137.01200000000003</v>
      </c>
      <c r="F190" s="6">
        <v>128.90999999999997</v>
      </c>
      <c r="G190" s="6">
        <v>118.61299999999999</v>
      </c>
      <c r="H190" s="6">
        <v>120.76700000000001</v>
      </c>
      <c r="I190" s="6">
        <v>105.60300000000001</v>
      </c>
      <c r="K190" s="3">
        <v>57</v>
      </c>
      <c r="L190">
        <f t="shared" si="12"/>
        <v>3805888.8888888895</v>
      </c>
      <c r="M190">
        <f t="shared" si="13"/>
        <v>3580833.333333333</v>
      </c>
      <c r="N190">
        <f t="shared" si="14"/>
        <v>3294805.555555555</v>
      </c>
      <c r="O190">
        <f t="shared" si="15"/>
        <v>3354638.888888889</v>
      </c>
      <c r="P190">
        <f t="shared" si="16"/>
        <v>2933416.666666667</v>
      </c>
      <c r="R190" s="10"/>
      <c r="S190" s="10"/>
      <c r="T190" s="10"/>
      <c r="U190" s="10"/>
      <c r="V190" s="10"/>
      <c r="W190" s="10"/>
      <c r="X190" s="10"/>
    </row>
    <row r="191" spans="2:24" x14ac:dyDescent="0.25">
      <c r="B191" s="124"/>
      <c r="C191" s="3">
        <v>12</v>
      </c>
      <c r="D191" s="3">
        <v>58</v>
      </c>
      <c r="E191" s="6">
        <v>141.35200000000003</v>
      </c>
      <c r="F191" s="6">
        <v>132.38799999999998</v>
      </c>
      <c r="G191" s="6">
        <v>121.89999999999999</v>
      </c>
      <c r="H191" s="6">
        <v>120.76700000000001</v>
      </c>
      <c r="I191" s="6">
        <v>114.75300000000001</v>
      </c>
      <c r="K191" s="3">
        <v>58</v>
      </c>
      <c r="L191">
        <f t="shared" si="12"/>
        <v>3926444.4444444454</v>
      </c>
      <c r="M191">
        <f t="shared" si="13"/>
        <v>3677444.444444444</v>
      </c>
      <c r="N191">
        <f t="shared" si="14"/>
        <v>3386111.111111111</v>
      </c>
      <c r="O191">
        <f t="shared" si="15"/>
        <v>3354638.888888889</v>
      </c>
      <c r="P191">
        <f t="shared" si="16"/>
        <v>3187583.333333334</v>
      </c>
      <c r="R191" s="10"/>
      <c r="S191" s="10"/>
      <c r="T191" s="10"/>
      <c r="U191" s="10"/>
      <c r="V191" s="10"/>
      <c r="W191" s="10"/>
      <c r="X191" s="10"/>
    </row>
    <row r="192" spans="2:24" x14ac:dyDescent="0.25">
      <c r="B192" s="124"/>
      <c r="C192" s="3">
        <v>13</v>
      </c>
      <c r="D192" s="3">
        <v>59</v>
      </c>
      <c r="E192" s="6">
        <v>143.67000000000004</v>
      </c>
      <c r="F192" s="6">
        <v>134.60599999999997</v>
      </c>
      <c r="G192" s="6">
        <v>123.98499999999999</v>
      </c>
      <c r="H192" s="6">
        <v>130.28700000000001</v>
      </c>
      <c r="I192" s="6">
        <v>114.75300000000001</v>
      </c>
      <c r="K192" s="3">
        <v>59</v>
      </c>
      <c r="L192">
        <f t="shared" si="12"/>
        <v>3990833.3333333349</v>
      </c>
      <c r="M192">
        <f t="shared" si="13"/>
        <v>3739055.555555555</v>
      </c>
      <c r="N192">
        <f t="shared" si="14"/>
        <v>3444027.7777777771</v>
      </c>
      <c r="O192">
        <f t="shared" si="15"/>
        <v>3619083.3333333335</v>
      </c>
      <c r="P192">
        <f t="shared" si="16"/>
        <v>3187583.333333334</v>
      </c>
      <c r="R192" s="10"/>
      <c r="S192" s="10"/>
      <c r="T192" s="10"/>
      <c r="U192" s="10"/>
      <c r="V192" s="10"/>
      <c r="W192" s="10"/>
      <c r="X192" s="10"/>
    </row>
    <row r="193" spans="2:24" x14ac:dyDescent="0.25">
      <c r="B193" s="124"/>
      <c r="C193" s="3">
        <v>14</v>
      </c>
      <c r="D193" s="3">
        <v>60</v>
      </c>
      <c r="E193" s="6">
        <v>147.62000000000003</v>
      </c>
      <c r="F193" s="6">
        <v>136.82399999999996</v>
      </c>
      <c r="G193" s="6">
        <v>126.13899999999998</v>
      </c>
      <c r="H193" s="6">
        <v>130.28700000000001</v>
      </c>
      <c r="I193" s="6">
        <v>114.75300000000001</v>
      </c>
      <c r="K193" s="3">
        <v>60</v>
      </c>
      <c r="L193">
        <f t="shared" si="12"/>
        <v>4100555.5555555564</v>
      </c>
      <c r="M193">
        <f t="shared" si="13"/>
        <v>3800666.6666666656</v>
      </c>
      <c r="N193">
        <f t="shared" si="14"/>
        <v>3503861.1111111105</v>
      </c>
      <c r="O193">
        <f t="shared" si="15"/>
        <v>3619083.3333333335</v>
      </c>
      <c r="P193">
        <f t="shared" si="16"/>
        <v>3187583.333333334</v>
      </c>
      <c r="R193" s="10"/>
      <c r="S193" s="10"/>
      <c r="T193" s="10"/>
      <c r="U193" s="10"/>
      <c r="V193" s="10"/>
      <c r="W193" s="10"/>
      <c r="X193" s="10"/>
    </row>
    <row r="194" spans="2:24" x14ac:dyDescent="0.25">
      <c r="B194" s="124"/>
      <c r="C194" s="3">
        <v>15</v>
      </c>
      <c r="D194" s="3">
        <v>61</v>
      </c>
      <c r="E194" s="6">
        <v>152.24000000000004</v>
      </c>
      <c r="F194" s="6">
        <v>141.11399999999995</v>
      </c>
      <c r="G194" s="6">
        <v>130.42399999999998</v>
      </c>
      <c r="H194" s="6">
        <v>130.28700000000001</v>
      </c>
      <c r="I194" s="6">
        <v>114.75300000000001</v>
      </c>
      <c r="K194" s="3">
        <v>61</v>
      </c>
      <c r="L194">
        <f t="shared" si="12"/>
        <v>4228888.8888888899</v>
      </c>
      <c r="M194">
        <f t="shared" si="13"/>
        <v>3919833.3333333321</v>
      </c>
      <c r="N194">
        <f t="shared" si="14"/>
        <v>3622888.8888888885</v>
      </c>
      <c r="O194">
        <f t="shared" si="15"/>
        <v>3619083.3333333335</v>
      </c>
      <c r="P194">
        <f t="shared" si="16"/>
        <v>3187583.333333334</v>
      </c>
      <c r="R194" s="10"/>
      <c r="S194" s="10"/>
      <c r="T194" s="10"/>
      <c r="U194" s="10"/>
      <c r="V194" s="10"/>
      <c r="W194" s="10"/>
      <c r="X194" s="10"/>
    </row>
    <row r="195" spans="2:24" x14ac:dyDescent="0.25">
      <c r="B195" s="124"/>
      <c r="C195" s="3">
        <v>16</v>
      </c>
      <c r="D195" s="3">
        <v>62</v>
      </c>
      <c r="E195" s="6">
        <v>156.83800000000005</v>
      </c>
      <c r="F195" s="6">
        <v>145.20899999999995</v>
      </c>
      <c r="G195" s="6">
        <v>133.44299999999998</v>
      </c>
      <c r="H195" s="6">
        <v>139.80700000000002</v>
      </c>
      <c r="I195" s="6">
        <v>124.06300000000002</v>
      </c>
      <c r="K195" s="3">
        <v>62</v>
      </c>
      <c r="L195">
        <f t="shared" si="12"/>
        <v>4356611.1111111129</v>
      </c>
      <c r="M195">
        <f t="shared" si="13"/>
        <v>4033583.3333333321</v>
      </c>
      <c r="N195">
        <f t="shared" si="14"/>
        <v>3706749.9999999995</v>
      </c>
      <c r="O195">
        <f t="shared" si="15"/>
        <v>3883527.7777777785</v>
      </c>
      <c r="P195">
        <f t="shared" si="16"/>
        <v>3446194.4444444454</v>
      </c>
      <c r="R195" s="10"/>
      <c r="S195" s="10"/>
      <c r="T195" s="10"/>
      <c r="U195" s="10"/>
      <c r="V195" s="10"/>
      <c r="W195" s="10"/>
      <c r="X195" s="10"/>
    </row>
    <row r="196" spans="2:24" x14ac:dyDescent="0.25">
      <c r="B196" s="124"/>
      <c r="C196" s="3">
        <v>17</v>
      </c>
      <c r="D196" s="3">
        <v>63</v>
      </c>
      <c r="E196" s="6">
        <v>160.45100000000005</v>
      </c>
      <c r="F196" s="6">
        <v>148.58399999999995</v>
      </c>
      <c r="G196" s="6">
        <v>136.90299999999999</v>
      </c>
      <c r="H196" s="6">
        <v>139.80700000000002</v>
      </c>
      <c r="I196" s="6">
        <v>124.06300000000002</v>
      </c>
      <c r="K196" s="3">
        <v>63</v>
      </c>
      <c r="L196">
        <f t="shared" si="12"/>
        <v>4456972.2222222239</v>
      </c>
      <c r="M196">
        <f t="shared" si="13"/>
        <v>4127333.3333333321</v>
      </c>
      <c r="N196">
        <f t="shared" si="14"/>
        <v>3802861.1111111115</v>
      </c>
      <c r="O196">
        <f t="shared" si="15"/>
        <v>3883527.7777777785</v>
      </c>
      <c r="P196">
        <f t="shared" si="16"/>
        <v>3446194.4444444454</v>
      </c>
      <c r="R196" s="10"/>
      <c r="S196" s="10"/>
      <c r="T196" s="10"/>
      <c r="U196" s="10"/>
      <c r="V196" s="10"/>
      <c r="W196" s="10"/>
      <c r="X196" s="10"/>
    </row>
    <row r="197" spans="2:24" x14ac:dyDescent="0.25">
      <c r="B197" s="124"/>
      <c r="C197" s="3">
        <v>18</v>
      </c>
      <c r="D197" s="3">
        <v>64</v>
      </c>
      <c r="E197" s="6">
        <v>163.75400000000005</v>
      </c>
      <c r="F197" s="6">
        <v>151.73799999999994</v>
      </c>
      <c r="G197" s="6">
        <v>139.34799999999998</v>
      </c>
      <c r="H197" s="6">
        <v>139.80700000000002</v>
      </c>
      <c r="I197" s="6">
        <v>124.06300000000002</v>
      </c>
      <c r="K197" s="3">
        <v>64</v>
      </c>
      <c r="L197">
        <f t="shared" si="12"/>
        <v>4548722.2222222239</v>
      </c>
      <c r="M197">
        <f t="shared" si="13"/>
        <v>4214944.4444444431</v>
      </c>
      <c r="N197">
        <f t="shared" si="14"/>
        <v>3870777.7777777771</v>
      </c>
      <c r="O197">
        <f t="shared" si="15"/>
        <v>3883527.7777777785</v>
      </c>
      <c r="P197">
        <f t="shared" si="16"/>
        <v>3446194.4444444454</v>
      </c>
      <c r="R197" s="10"/>
      <c r="S197" s="10"/>
      <c r="T197" s="10"/>
      <c r="U197" s="10"/>
      <c r="V197" s="10"/>
      <c r="W197" s="10"/>
      <c r="X197" s="10"/>
    </row>
    <row r="198" spans="2:24" x14ac:dyDescent="0.25">
      <c r="B198" s="124"/>
      <c r="C198" s="3">
        <v>19</v>
      </c>
      <c r="D198" s="3">
        <v>65</v>
      </c>
      <c r="E198" s="6">
        <v>167.10000000000005</v>
      </c>
      <c r="F198" s="6">
        <v>154.56999999999994</v>
      </c>
      <c r="G198" s="6">
        <v>142.553</v>
      </c>
      <c r="H198" s="6">
        <v>149.24200000000002</v>
      </c>
      <c r="I198" s="6">
        <v>124.06300000000002</v>
      </c>
      <c r="K198" s="3">
        <v>65</v>
      </c>
      <c r="L198">
        <f t="shared" si="12"/>
        <v>4641666.6666666679</v>
      </c>
      <c r="M198">
        <f t="shared" si="13"/>
        <v>4293611.1111111091</v>
      </c>
      <c r="N198">
        <f t="shared" si="14"/>
        <v>3959805.5555555555</v>
      </c>
      <c r="O198">
        <f t="shared" si="15"/>
        <v>4145611.1111111119</v>
      </c>
      <c r="P198">
        <f t="shared" si="16"/>
        <v>3446194.4444444454</v>
      </c>
      <c r="R198" s="10"/>
      <c r="S198" s="10"/>
      <c r="T198" s="10"/>
      <c r="U198" s="10"/>
      <c r="V198" s="10"/>
      <c r="W198" s="10"/>
      <c r="X198" s="10"/>
    </row>
    <row r="199" spans="2:24" x14ac:dyDescent="0.25">
      <c r="B199" s="124"/>
      <c r="C199" s="3">
        <v>20</v>
      </c>
      <c r="D199" s="3">
        <v>66</v>
      </c>
      <c r="E199" s="6">
        <v>170.20100000000005</v>
      </c>
      <c r="F199" s="6">
        <v>157.36599999999993</v>
      </c>
      <c r="G199" s="6">
        <v>144.91800000000001</v>
      </c>
      <c r="H199" s="6">
        <v>149.24200000000002</v>
      </c>
      <c r="I199" s="6">
        <v>133.71300000000002</v>
      </c>
      <c r="K199" s="3">
        <v>66</v>
      </c>
      <c r="L199">
        <f t="shared" ref="L199:L243" si="17">E199*10000/0.36</f>
        <v>4727805.5555555569</v>
      </c>
      <c r="M199">
        <f t="shared" ref="M199:M243" si="18">F199*10000/0.36</f>
        <v>4371277.7777777761</v>
      </c>
      <c r="N199">
        <f t="shared" ref="N199:N243" si="19">G199*10000/0.36</f>
        <v>4025500</v>
      </c>
      <c r="O199">
        <f t="shared" ref="O199:O243" si="20">H199*10000/0.36</f>
        <v>4145611.1111111119</v>
      </c>
      <c r="P199">
        <f t="shared" ref="P199:P243" si="21">I199*10000/0.36</f>
        <v>3714250.0000000009</v>
      </c>
      <c r="R199" s="10"/>
      <c r="S199" s="10"/>
      <c r="T199" s="10"/>
      <c r="U199" s="10"/>
      <c r="V199" s="10"/>
      <c r="W199" s="10"/>
      <c r="X199" s="10"/>
    </row>
    <row r="200" spans="2:24" x14ac:dyDescent="0.25">
      <c r="B200" s="124"/>
      <c r="C200" s="3">
        <v>21</v>
      </c>
      <c r="D200" s="3">
        <v>67</v>
      </c>
      <c r="E200" s="6">
        <v>172.31100000000006</v>
      </c>
      <c r="F200" s="6">
        <v>159.45399999999992</v>
      </c>
      <c r="G200" s="6">
        <v>146.97300000000001</v>
      </c>
      <c r="H200" s="6">
        <v>149.24200000000002</v>
      </c>
      <c r="I200" s="6">
        <v>133.71300000000002</v>
      </c>
      <c r="K200" s="3">
        <v>67</v>
      </c>
      <c r="L200">
        <f t="shared" si="17"/>
        <v>4786416.6666666688</v>
      </c>
      <c r="M200">
        <f t="shared" si="18"/>
        <v>4429277.7777777761</v>
      </c>
      <c r="N200">
        <f t="shared" si="19"/>
        <v>4082583.333333334</v>
      </c>
      <c r="O200">
        <f t="shared" si="20"/>
        <v>4145611.1111111119</v>
      </c>
      <c r="P200">
        <f t="shared" si="21"/>
        <v>3714250.0000000009</v>
      </c>
      <c r="R200" s="10"/>
      <c r="S200" s="10"/>
      <c r="T200" s="10"/>
      <c r="U200" s="10"/>
      <c r="V200" s="10"/>
      <c r="W200" s="10"/>
      <c r="X200" s="10"/>
    </row>
    <row r="201" spans="2:24" x14ac:dyDescent="0.25">
      <c r="B201" s="124"/>
      <c r="C201" s="3">
        <v>22</v>
      </c>
      <c r="D201" s="3">
        <v>68</v>
      </c>
      <c r="E201" s="6">
        <v>175.06100000000006</v>
      </c>
      <c r="F201" s="6">
        <v>162.21999999999991</v>
      </c>
      <c r="G201" s="6">
        <v>149.429</v>
      </c>
      <c r="H201" s="6">
        <v>149.24200000000002</v>
      </c>
      <c r="I201" s="6">
        <v>133.71300000000002</v>
      </c>
      <c r="K201" s="3">
        <v>68</v>
      </c>
      <c r="L201">
        <f t="shared" si="17"/>
        <v>4862805.5555555578</v>
      </c>
      <c r="M201">
        <f t="shared" si="18"/>
        <v>4506111.1111111091</v>
      </c>
      <c r="N201">
        <f t="shared" si="19"/>
        <v>4150805.5555555555</v>
      </c>
      <c r="O201">
        <f t="shared" si="20"/>
        <v>4145611.1111111119</v>
      </c>
      <c r="P201">
        <f t="shared" si="21"/>
        <v>3714250.0000000009</v>
      </c>
      <c r="R201" s="10"/>
      <c r="S201" s="10"/>
      <c r="T201" s="10"/>
      <c r="U201" s="10"/>
      <c r="V201" s="10"/>
      <c r="W201" s="10"/>
      <c r="X201" s="10"/>
    </row>
    <row r="202" spans="2:24" x14ac:dyDescent="0.25">
      <c r="B202" s="124"/>
      <c r="C202" s="3">
        <v>23</v>
      </c>
      <c r="D202" s="3">
        <v>69</v>
      </c>
      <c r="E202" s="6">
        <v>179.58100000000007</v>
      </c>
      <c r="F202" s="6">
        <v>166.33999999999992</v>
      </c>
      <c r="G202" s="6">
        <v>153.70500000000001</v>
      </c>
      <c r="H202" s="6">
        <v>162.07400000000001</v>
      </c>
      <c r="I202" s="6">
        <v>133.71300000000002</v>
      </c>
      <c r="K202" s="3">
        <v>69</v>
      </c>
      <c r="L202">
        <f t="shared" si="17"/>
        <v>4988361.1111111129</v>
      </c>
      <c r="M202">
        <f t="shared" si="18"/>
        <v>4620555.5555555532</v>
      </c>
      <c r="N202">
        <f t="shared" si="19"/>
        <v>4269583.333333334</v>
      </c>
      <c r="O202">
        <f t="shared" si="20"/>
        <v>4502055.555555556</v>
      </c>
      <c r="P202">
        <f t="shared" si="21"/>
        <v>3714250.0000000009</v>
      </c>
      <c r="R202" s="10"/>
      <c r="S202" s="10"/>
      <c r="T202" s="10"/>
      <c r="U202" s="10"/>
      <c r="V202" s="10"/>
      <c r="W202" s="10"/>
      <c r="X202" s="10"/>
    </row>
    <row r="203" spans="2:24" x14ac:dyDescent="0.25">
      <c r="B203" s="124"/>
      <c r="C203" s="3">
        <v>24</v>
      </c>
      <c r="D203" s="3">
        <v>70</v>
      </c>
      <c r="E203" s="6">
        <v>182.90700000000007</v>
      </c>
      <c r="F203" s="6">
        <v>169.49799999999991</v>
      </c>
      <c r="G203" s="6">
        <v>155.87700000000001</v>
      </c>
      <c r="H203" s="6">
        <v>162.07400000000001</v>
      </c>
      <c r="I203" s="6">
        <v>145.24700000000001</v>
      </c>
      <c r="K203" s="3">
        <v>70</v>
      </c>
      <c r="L203">
        <f t="shared" si="17"/>
        <v>5080750.0000000019</v>
      </c>
      <c r="M203">
        <f t="shared" si="18"/>
        <v>4708277.7777777752</v>
      </c>
      <c r="N203">
        <f t="shared" si="19"/>
        <v>4329916.666666667</v>
      </c>
      <c r="O203">
        <f t="shared" si="20"/>
        <v>4502055.555555556</v>
      </c>
      <c r="P203">
        <f t="shared" si="21"/>
        <v>4034638.8888888895</v>
      </c>
      <c r="R203" s="10"/>
      <c r="S203" s="10"/>
      <c r="T203" s="10"/>
      <c r="U203" s="10"/>
      <c r="V203" s="10"/>
      <c r="W203" s="10"/>
      <c r="X203" s="10"/>
    </row>
    <row r="204" spans="2:24" x14ac:dyDescent="0.25">
      <c r="B204" s="124"/>
      <c r="C204" s="3">
        <v>25</v>
      </c>
      <c r="D204" s="3">
        <v>71</v>
      </c>
      <c r="E204" s="6">
        <v>187.38500000000008</v>
      </c>
      <c r="F204" s="6">
        <v>173.51799999999992</v>
      </c>
      <c r="G204" s="6">
        <v>160.04600000000002</v>
      </c>
      <c r="H204" s="6">
        <v>162.07400000000001</v>
      </c>
      <c r="I204" s="6">
        <v>145.24700000000001</v>
      </c>
      <c r="K204" s="3">
        <v>71</v>
      </c>
      <c r="L204">
        <f t="shared" si="17"/>
        <v>5205138.8888888909</v>
      </c>
      <c r="M204">
        <f t="shared" si="18"/>
        <v>4819944.4444444422</v>
      </c>
      <c r="N204">
        <f t="shared" si="19"/>
        <v>4445722.2222222229</v>
      </c>
      <c r="O204">
        <f t="shared" si="20"/>
        <v>4502055.555555556</v>
      </c>
      <c r="P204">
        <f t="shared" si="21"/>
        <v>4034638.8888888895</v>
      </c>
      <c r="R204" s="10"/>
      <c r="S204" s="10"/>
      <c r="T204" s="10"/>
      <c r="U204" s="10"/>
      <c r="V204" s="10"/>
      <c r="W204" s="10"/>
      <c r="X204" s="10"/>
    </row>
    <row r="205" spans="2:24" x14ac:dyDescent="0.25">
      <c r="B205" s="124"/>
      <c r="C205" s="3">
        <v>26</v>
      </c>
      <c r="D205" s="3">
        <v>72</v>
      </c>
      <c r="E205" s="6">
        <v>191.86300000000008</v>
      </c>
      <c r="F205" s="6">
        <v>177.53799999999993</v>
      </c>
      <c r="G205" s="6">
        <v>163.00100000000003</v>
      </c>
      <c r="H205" s="6">
        <v>162.07400000000001</v>
      </c>
      <c r="I205" s="6">
        <v>145.24700000000001</v>
      </c>
      <c r="K205" s="3">
        <v>72</v>
      </c>
      <c r="L205">
        <f t="shared" si="17"/>
        <v>5329527.7777777808</v>
      </c>
      <c r="M205">
        <f t="shared" si="18"/>
        <v>4931611.1111111091</v>
      </c>
      <c r="N205">
        <f t="shared" si="19"/>
        <v>4527805.555555556</v>
      </c>
      <c r="O205">
        <f t="shared" si="20"/>
        <v>4502055.555555556</v>
      </c>
      <c r="P205">
        <f t="shared" si="21"/>
        <v>4034638.8888888895</v>
      </c>
      <c r="R205" s="10"/>
      <c r="S205" s="10"/>
      <c r="T205" s="10"/>
      <c r="U205" s="10"/>
      <c r="V205" s="10"/>
      <c r="W205" s="10"/>
      <c r="X205" s="10"/>
    </row>
    <row r="206" spans="2:24" x14ac:dyDescent="0.25">
      <c r="B206" s="124"/>
      <c r="C206" s="3">
        <v>27</v>
      </c>
      <c r="D206" s="3">
        <v>73</v>
      </c>
      <c r="E206" s="6">
        <v>196.3180000000001</v>
      </c>
      <c r="F206" s="6">
        <v>180.70799999999991</v>
      </c>
      <c r="G206" s="6">
        <v>166.01100000000002</v>
      </c>
      <c r="H206" s="6">
        <v>173.661</v>
      </c>
      <c r="I206" s="6">
        <v>145.24700000000001</v>
      </c>
      <c r="K206" s="3">
        <v>73</v>
      </c>
      <c r="L206">
        <f t="shared" si="17"/>
        <v>5453277.7777777808</v>
      </c>
      <c r="M206">
        <f t="shared" si="18"/>
        <v>5019666.6666666642</v>
      </c>
      <c r="N206">
        <f t="shared" si="19"/>
        <v>4611416.6666666679</v>
      </c>
      <c r="O206">
        <f t="shared" si="20"/>
        <v>4823916.666666667</v>
      </c>
      <c r="P206">
        <f t="shared" si="21"/>
        <v>4034638.8888888895</v>
      </c>
      <c r="R206" s="10"/>
      <c r="S206" s="10"/>
      <c r="T206" s="10"/>
      <c r="U206" s="10"/>
      <c r="V206" s="10"/>
      <c r="W206" s="10"/>
      <c r="X206" s="10"/>
    </row>
    <row r="207" spans="2:24" x14ac:dyDescent="0.25">
      <c r="B207" s="124"/>
      <c r="C207" s="3">
        <v>28</v>
      </c>
      <c r="D207" s="3">
        <v>74</v>
      </c>
      <c r="E207" s="6">
        <v>198.8130000000001</v>
      </c>
      <c r="F207" s="6">
        <v>182.76699999999991</v>
      </c>
      <c r="G207" s="6">
        <v>168.09100000000004</v>
      </c>
      <c r="H207" s="6">
        <v>173.661</v>
      </c>
      <c r="I207" s="6">
        <v>145.256933</v>
      </c>
      <c r="K207" s="3">
        <v>74</v>
      </c>
      <c r="L207">
        <f t="shared" si="17"/>
        <v>5522583.3333333358</v>
      </c>
      <c r="M207">
        <f t="shared" si="18"/>
        <v>5076861.1111111091</v>
      </c>
      <c r="N207">
        <f t="shared" si="19"/>
        <v>4669194.4444444459</v>
      </c>
      <c r="O207">
        <f t="shared" si="20"/>
        <v>4823916.666666667</v>
      </c>
      <c r="P207">
        <f t="shared" si="21"/>
        <v>4034914.805555556</v>
      </c>
      <c r="R207" s="10"/>
      <c r="S207" s="10"/>
      <c r="T207" s="10"/>
      <c r="U207" s="10"/>
      <c r="V207" s="10"/>
      <c r="W207" s="10"/>
      <c r="X207" s="10"/>
    </row>
    <row r="208" spans="2:24" x14ac:dyDescent="0.25">
      <c r="B208" s="124"/>
      <c r="C208" s="3">
        <v>29</v>
      </c>
      <c r="D208" s="3">
        <v>75</v>
      </c>
      <c r="E208" s="6">
        <v>202.28500000000011</v>
      </c>
      <c r="F208" s="6">
        <v>186.1389999999999</v>
      </c>
      <c r="G208" s="6">
        <v>171.44000000000003</v>
      </c>
      <c r="H208" s="6">
        <v>173.661</v>
      </c>
      <c r="I208" s="6">
        <v>145.256933</v>
      </c>
      <c r="K208" s="3">
        <v>75</v>
      </c>
      <c r="L208">
        <f t="shared" si="17"/>
        <v>5619027.7777777808</v>
      </c>
      <c r="M208">
        <f t="shared" si="18"/>
        <v>5170527.7777777752</v>
      </c>
      <c r="N208">
        <f t="shared" si="19"/>
        <v>4762222.2222222229</v>
      </c>
      <c r="O208">
        <f t="shared" si="20"/>
        <v>4823916.666666667</v>
      </c>
      <c r="P208">
        <f t="shared" si="21"/>
        <v>4034914.805555556</v>
      </c>
      <c r="R208" s="10"/>
      <c r="S208" s="10"/>
      <c r="T208" s="10"/>
      <c r="U208" s="10"/>
      <c r="V208" s="10"/>
      <c r="W208" s="10"/>
      <c r="X208" s="10"/>
    </row>
    <row r="209" spans="2:24" x14ac:dyDescent="0.25">
      <c r="B209" s="124"/>
      <c r="C209" s="3">
        <v>30</v>
      </c>
      <c r="D209" s="3">
        <v>76</v>
      </c>
      <c r="E209" s="6">
        <v>206.23300000000012</v>
      </c>
      <c r="F209" s="6">
        <v>189.33499999999989</v>
      </c>
      <c r="G209" s="6">
        <v>174.58200000000002</v>
      </c>
      <c r="H209" s="6">
        <v>173.661</v>
      </c>
      <c r="I209" s="6">
        <v>145.256933</v>
      </c>
      <c r="K209" s="3">
        <v>76</v>
      </c>
      <c r="L209">
        <f t="shared" si="17"/>
        <v>5728694.4444444478</v>
      </c>
      <c r="M209">
        <f t="shared" si="18"/>
        <v>5259305.5555555522</v>
      </c>
      <c r="N209">
        <f t="shared" si="19"/>
        <v>4849500.0000000009</v>
      </c>
      <c r="O209">
        <f t="shared" si="20"/>
        <v>4823916.666666667</v>
      </c>
      <c r="P209">
        <f t="shared" si="21"/>
        <v>4034914.805555556</v>
      </c>
      <c r="R209" s="10"/>
      <c r="S209" s="10"/>
      <c r="T209" s="10"/>
      <c r="U209" s="10"/>
      <c r="V209" s="10"/>
      <c r="W209" s="10"/>
      <c r="X209" s="10"/>
    </row>
    <row r="210" spans="2:24" x14ac:dyDescent="0.25">
      <c r="B210" s="124"/>
      <c r="C210" s="3">
        <v>31</v>
      </c>
      <c r="D210" s="3">
        <v>77</v>
      </c>
      <c r="E210" s="6">
        <v>210.11800000000011</v>
      </c>
      <c r="F210" s="6">
        <v>193.2709999999999</v>
      </c>
      <c r="G210" s="6">
        <v>178.02400000000003</v>
      </c>
      <c r="H210" s="6">
        <v>184.614</v>
      </c>
      <c r="I210" s="6">
        <v>145.256933</v>
      </c>
      <c r="K210" s="3">
        <v>77</v>
      </c>
      <c r="L210">
        <f t="shared" si="17"/>
        <v>5836611.1111111138</v>
      </c>
      <c r="M210">
        <f t="shared" si="18"/>
        <v>5368638.8888888862</v>
      </c>
      <c r="N210">
        <f t="shared" si="19"/>
        <v>4945111.1111111119</v>
      </c>
      <c r="O210">
        <f t="shared" si="20"/>
        <v>5128166.666666667</v>
      </c>
      <c r="P210">
        <f t="shared" si="21"/>
        <v>4034914.805555556</v>
      </c>
      <c r="R210" s="10"/>
      <c r="S210" s="10"/>
      <c r="T210" s="10"/>
      <c r="U210" s="10"/>
      <c r="V210" s="10"/>
      <c r="W210" s="10"/>
      <c r="X210" s="10"/>
    </row>
    <row r="211" spans="2:24" x14ac:dyDescent="0.25">
      <c r="B211" s="124" t="s">
        <v>5</v>
      </c>
      <c r="C211" s="3">
        <v>1</v>
      </c>
      <c r="D211" s="3">
        <v>78</v>
      </c>
      <c r="E211" s="6">
        <v>213.5930000000001</v>
      </c>
      <c r="F211" s="6">
        <v>196.60099999999991</v>
      </c>
      <c r="G211" s="6">
        <v>181.37000000000003</v>
      </c>
      <c r="H211" s="6">
        <v>184.614</v>
      </c>
      <c r="I211" s="6">
        <v>156.84693300000001</v>
      </c>
      <c r="K211" s="3">
        <v>78</v>
      </c>
      <c r="L211">
        <f t="shared" si="17"/>
        <v>5933138.8888888918</v>
      </c>
      <c r="M211">
        <f t="shared" si="18"/>
        <v>5461138.8888888862</v>
      </c>
      <c r="N211">
        <f t="shared" si="19"/>
        <v>5038055.555555556</v>
      </c>
      <c r="O211">
        <f t="shared" si="20"/>
        <v>5128166.666666667</v>
      </c>
      <c r="P211">
        <f t="shared" si="21"/>
        <v>4356859.25</v>
      </c>
      <c r="R211" s="10"/>
      <c r="S211" s="10"/>
      <c r="T211" s="10"/>
      <c r="U211" s="10"/>
      <c r="V211" s="10"/>
      <c r="W211" s="10"/>
      <c r="X211" s="10"/>
    </row>
    <row r="212" spans="2:24" x14ac:dyDescent="0.25">
      <c r="B212" s="124"/>
      <c r="C212" s="3">
        <v>2</v>
      </c>
      <c r="D212" s="3">
        <v>79</v>
      </c>
      <c r="E212" s="6">
        <v>217.04800000000012</v>
      </c>
      <c r="F212" s="6">
        <v>199.80199999999991</v>
      </c>
      <c r="G212" s="6">
        <v>184.55200000000002</v>
      </c>
      <c r="H212" s="6">
        <v>184.614</v>
      </c>
      <c r="I212" s="6">
        <v>156.84693300000001</v>
      </c>
      <c r="K212" s="3">
        <v>79</v>
      </c>
      <c r="L212">
        <f t="shared" si="17"/>
        <v>6029111.1111111138</v>
      </c>
      <c r="M212">
        <f t="shared" si="18"/>
        <v>5550055.5555555532</v>
      </c>
      <c r="N212">
        <f t="shared" si="19"/>
        <v>5126444.444444445</v>
      </c>
      <c r="O212">
        <f t="shared" si="20"/>
        <v>5128166.666666667</v>
      </c>
      <c r="P212">
        <f t="shared" si="21"/>
        <v>4356859.25</v>
      </c>
      <c r="R212" s="10"/>
      <c r="S212" s="10"/>
      <c r="T212" s="10"/>
      <c r="U212" s="10"/>
      <c r="V212" s="10"/>
      <c r="W212" s="10"/>
      <c r="X212" s="10"/>
    </row>
    <row r="213" spans="2:24" x14ac:dyDescent="0.25">
      <c r="B213" s="124"/>
      <c r="C213" s="3">
        <v>3</v>
      </c>
      <c r="D213" s="3">
        <v>80</v>
      </c>
      <c r="E213" s="6">
        <v>221.56800000000013</v>
      </c>
      <c r="F213" s="6">
        <v>203.39799999999991</v>
      </c>
      <c r="G213" s="6">
        <v>188.37200000000001</v>
      </c>
      <c r="H213" s="6">
        <v>184.614</v>
      </c>
      <c r="I213" s="6">
        <v>156.84693300000001</v>
      </c>
      <c r="K213" s="3">
        <v>80</v>
      </c>
      <c r="L213">
        <f t="shared" si="17"/>
        <v>6154666.6666666707</v>
      </c>
      <c r="M213">
        <f t="shared" si="18"/>
        <v>5649944.4444444422</v>
      </c>
      <c r="N213">
        <f t="shared" si="19"/>
        <v>5232555.555555556</v>
      </c>
      <c r="O213">
        <f t="shared" si="20"/>
        <v>5128166.666666667</v>
      </c>
      <c r="P213">
        <f t="shared" si="21"/>
        <v>4356859.25</v>
      </c>
      <c r="R213" s="10"/>
      <c r="S213" s="10"/>
      <c r="T213" s="10"/>
      <c r="U213" s="10"/>
      <c r="V213" s="10"/>
      <c r="W213" s="10"/>
      <c r="X213" s="10"/>
    </row>
    <row r="214" spans="2:24" x14ac:dyDescent="0.25">
      <c r="B214" s="124"/>
      <c r="C214" s="3">
        <v>4</v>
      </c>
      <c r="D214" s="3">
        <v>81</v>
      </c>
      <c r="E214" s="6">
        <v>225.92800000000014</v>
      </c>
      <c r="F214" s="6">
        <v>207.0259999999999</v>
      </c>
      <c r="G214" s="6">
        <v>192.22800000000001</v>
      </c>
      <c r="H214" s="6">
        <v>195.75200000000001</v>
      </c>
      <c r="I214" s="6">
        <v>167.09693300000001</v>
      </c>
      <c r="K214" s="3">
        <v>81</v>
      </c>
      <c r="L214">
        <f t="shared" si="17"/>
        <v>6275777.7777777817</v>
      </c>
      <c r="M214">
        <f t="shared" si="18"/>
        <v>5750722.2222222202</v>
      </c>
      <c r="N214">
        <f t="shared" si="19"/>
        <v>5339666.666666667</v>
      </c>
      <c r="O214">
        <f t="shared" si="20"/>
        <v>5437555.555555556</v>
      </c>
      <c r="P214">
        <f t="shared" si="21"/>
        <v>4641581.4722222229</v>
      </c>
      <c r="R214" s="10"/>
      <c r="S214" s="10"/>
      <c r="T214" s="10"/>
      <c r="U214" s="10"/>
      <c r="V214" s="10"/>
      <c r="W214" s="10"/>
      <c r="X214" s="10"/>
    </row>
    <row r="215" spans="2:24" x14ac:dyDescent="0.25">
      <c r="B215" s="124"/>
      <c r="C215" s="3">
        <v>5</v>
      </c>
      <c r="D215" s="3">
        <v>82</v>
      </c>
      <c r="E215" s="6">
        <v>230.04800000000014</v>
      </c>
      <c r="F215" s="6">
        <v>211.8839999999999</v>
      </c>
      <c r="G215" s="6">
        <v>196.077</v>
      </c>
      <c r="H215" s="6">
        <v>195.75200000000001</v>
      </c>
      <c r="I215" s="6">
        <v>167.09693300000001</v>
      </c>
      <c r="K215" s="3">
        <v>82</v>
      </c>
      <c r="L215">
        <f t="shared" si="17"/>
        <v>6390222.2222222267</v>
      </c>
      <c r="M215">
        <f t="shared" si="18"/>
        <v>5885666.6666666642</v>
      </c>
      <c r="N215">
        <f t="shared" si="19"/>
        <v>5446583.333333334</v>
      </c>
      <c r="O215">
        <f t="shared" si="20"/>
        <v>5437555.555555556</v>
      </c>
      <c r="P215">
        <f t="shared" si="21"/>
        <v>4641581.4722222229</v>
      </c>
      <c r="R215" s="10"/>
      <c r="S215" s="10"/>
      <c r="T215" s="10"/>
      <c r="U215" s="10"/>
      <c r="V215" s="10"/>
      <c r="W215" s="10"/>
      <c r="X215" s="10"/>
    </row>
    <row r="216" spans="2:24" x14ac:dyDescent="0.25">
      <c r="B216" s="124"/>
      <c r="C216" s="3">
        <v>6</v>
      </c>
      <c r="D216" s="3">
        <v>83</v>
      </c>
      <c r="E216" s="6">
        <v>233.48100000000014</v>
      </c>
      <c r="F216" s="6">
        <v>214.54199999999989</v>
      </c>
      <c r="G216" s="6">
        <v>199.803</v>
      </c>
      <c r="H216" s="6">
        <v>195.75200000000001</v>
      </c>
      <c r="I216" s="6">
        <v>167.09693300000001</v>
      </c>
      <c r="K216" s="3">
        <v>83</v>
      </c>
      <c r="L216">
        <f t="shared" si="17"/>
        <v>6485583.3333333377</v>
      </c>
      <c r="M216">
        <f t="shared" si="18"/>
        <v>5959499.9999999972</v>
      </c>
      <c r="N216">
        <f t="shared" si="19"/>
        <v>5550083.333333334</v>
      </c>
      <c r="O216">
        <f t="shared" si="20"/>
        <v>5437555.555555556</v>
      </c>
      <c r="P216">
        <f t="shared" si="21"/>
        <v>4641581.4722222229</v>
      </c>
      <c r="R216" s="10"/>
      <c r="S216" s="10"/>
      <c r="T216" s="10"/>
      <c r="U216" s="10"/>
      <c r="V216" s="10"/>
      <c r="W216" s="10"/>
      <c r="X216" s="10"/>
    </row>
    <row r="217" spans="2:24" x14ac:dyDescent="0.25">
      <c r="B217" s="124"/>
      <c r="C217" s="3">
        <v>7</v>
      </c>
      <c r="D217" s="3">
        <v>84</v>
      </c>
      <c r="E217" s="6">
        <v>237.19500000000014</v>
      </c>
      <c r="F217" s="6">
        <v>217.87399999999988</v>
      </c>
      <c r="G217" s="6">
        <v>202.482</v>
      </c>
      <c r="H217" s="6">
        <v>205.88200000000001</v>
      </c>
      <c r="I217" s="6">
        <v>167.09693300000001</v>
      </c>
      <c r="K217" s="3">
        <v>84</v>
      </c>
      <c r="L217">
        <f t="shared" si="17"/>
        <v>6588750.0000000037</v>
      </c>
      <c r="M217">
        <f t="shared" si="18"/>
        <v>6052055.5555555522</v>
      </c>
      <c r="N217">
        <f t="shared" si="19"/>
        <v>5624500</v>
      </c>
      <c r="O217">
        <f t="shared" si="20"/>
        <v>5718944.444444445</v>
      </c>
      <c r="P217">
        <f t="shared" si="21"/>
        <v>4641581.4722222229</v>
      </c>
      <c r="R217" s="10"/>
      <c r="S217" s="10"/>
      <c r="T217" s="10"/>
      <c r="U217" s="10"/>
      <c r="V217" s="10"/>
      <c r="W217" s="10"/>
      <c r="X217" s="10"/>
    </row>
    <row r="218" spans="2:24" x14ac:dyDescent="0.25">
      <c r="B218" s="124"/>
      <c r="C218" s="3">
        <v>8</v>
      </c>
      <c r="D218" s="3">
        <v>85</v>
      </c>
      <c r="E218" s="6">
        <v>240.52000000000012</v>
      </c>
      <c r="F218" s="6">
        <v>221.10199999999989</v>
      </c>
      <c r="G218" s="6">
        <v>205.642</v>
      </c>
      <c r="H218" s="6">
        <v>205.88200000000001</v>
      </c>
      <c r="I218" s="6">
        <v>178.196933</v>
      </c>
      <c r="K218" s="3">
        <v>85</v>
      </c>
      <c r="L218">
        <f t="shared" si="17"/>
        <v>6681111.1111111157</v>
      </c>
      <c r="M218">
        <f t="shared" si="18"/>
        <v>6141722.2222222202</v>
      </c>
      <c r="N218">
        <f t="shared" si="19"/>
        <v>5712277.777777778</v>
      </c>
      <c r="O218">
        <f t="shared" si="20"/>
        <v>5718944.444444445</v>
      </c>
      <c r="P218">
        <f t="shared" si="21"/>
        <v>4949914.805555556</v>
      </c>
      <c r="R218" s="10"/>
      <c r="S218" s="10"/>
      <c r="T218" s="10"/>
      <c r="U218" s="10"/>
      <c r="V218" s="10"/>
      <c r="W218" s="10"/>
      <c r="X218" s="10"/>
    </row>
    <row r="219" spans="2:24" x14ac:dyDescent="0.25">
      <c r="B219" s="124"/>
      <c r="C219" s="3">
        <v>9</v>
      </c>
      <c r="D219" s="3">
        <v>86</v>
      </c>
      <c r="E219" s="6">
        <v>244.34000000000012</v>
      </c>
      <c r="F219" s="6">
        <v>224.36699999999988</v>
      </c>
      <c r="G219" s="6">
        <v>209.001</v>
      </c>
      <c r="H219" s="6">
        <v>205.88200000000001</v>
      </c>
      <c r="I219" s="6">
        <v>178.196933</v>
      </c>
      <c r="K219" s="3">
        <v>86</v>
      </c>
      <c r="L219">
        <f t="shared" si="17"/>
        <v>6787222.2222222267</v>
      </c>
      <c r="M219">
        <f t="shared" si="18"/>
        <v>6232416.6666666633</v>
      </c>
      <c r="N219">
        <f t="shared" si="19"/>
        <v>5805583.333333334</v>
      </c>
      <c r="O219">
        <f t="shared" si="20"/>
        <v>5718944.444444445</v>
      </c>
      <c r="P219">
        <f t="shared" si="21"/>
        <v>4949914.805555556</v>
      </c>
      <c r="R219" s="10"/>
      <c r="S219" s="10"/>
      <c r="T219" s="10"/>
      <c r="U219" s="10"/>
      <c r="V219" s="10"/>
      <c r="W219" s="10"/>
      <c r="X219" s="10"/>
    </row>
    <row r="220" spans="2:24" x14ac:dyDescent="0.25">
      <c r="B220" s="124"/>
      <c r="C220" s="3">
        <v>10</v>
      </c>
      <c r="D220" s="3">
        <v>87</v>
      </c>
      <c r="E220" s="6">
        <v>248.11600000000013</v>
      </c>
      <c r="F220" s="6">
        <v>228.01899999999986</v>
      </c>
      <c r="G220" s="6">
        <v>212.827</v>
      </c>
      <c r="H220" s="6">
        <v>205.88200000000001</v>
      </c>
      <c r="I220" s="6">
        <v>178.196933</v>
      </c>
      <c r="K220" s="3">
        <v>87</v>
      </c>
      <c r="L220">
        <f t="shared" si="17"/>
        <v>6892111.1111111157</v>
      </c>
      <c r="M220">
        <f t="shared" si="18"/>
        <v>6333861.1111111073</v>
      </c>
      <c r="N220">
        <f t="shared" si="19"/>
        <v>5911861.111111111</v>
      </c>
      <c r="O220">
        <f t="shared" si="20"/>
        <v>5718944.444444445</v>
      </c>
      <c r="P220">
        <f t="shared" si="21"/>
        <v>4949914.805555556</v>
      </c>
      <c r="R220" s="10"/>
      <c r="S220" s="10"/>
      <c r="T220" s="10"/>
      <c r="U220" s="10"/>
      <c r="V220" s="10"/>
      <c r="W220" s="10"/>
      <c r="X220" s="10"/>
    </row>
    <row r="221" spans="2:24" x14ac:dyDescent="0.25">
      <c r="B221" s="124"/>
      <c r="C221" s="3">
        <v>11</v>
      </c>
      <c r="D221" s="3">
        <v>88</v>
      </c>
      <c r="E221" s="6">
        <v>252.74700000000013</v>
      </c>
      <c r="F221" s="6">
        <v>232.03899999999987</v>
      </c>
      <c r="G221" s="6">
        <v>217.035</v>
      </c>
      <c r="H221" s="6">
        <v>205.88200000000001</v>
      </c>
      <c r="I221" s="6">
        <v>178.196933</v>
      </c>
      <c r="K221" s="3">
        <v>88</v>
      </c>
      <c r="L221">
        <f t="shared" si="17"/>
        <v>7020750.0000000037</v>
      </c>
      <c r="M221">
        <f t="shared" si="18"/>
        <v>6445527.7777777743</v>
      </c>
      <c r="N221">
        <f t="shared" si="19"/>
        <v>6028750</v>
      </c>
      <c r="O221">
        <f t="shared" si="20"/>
        <v>5718944.444444445</v>
      </c>
      <c r="P221">
        <f t="shared" si="21"/>
        <v>4949914.805555556</v>
      </c>
      <c r="R221" s="10"/>
      <c r="S221" s="10"/>
      <c r="T221" s="10"/>
      <c r="U221" s="10"/>
      <c r="V221" s="10"/>
      <c r="W221" s="10"/>
      <c r="X221" s="10"/>
    </row>
    <row r="222" spans="2:24" x14ac:dyDescent="0.25">
      <c r="B222" s="124"/>
      <c r="C222" s="3">
        <v>12</v>
      </c>
      <c r="D222" s="3">
        <v>89</v>
      </c>
      <c r="E222" s="6">
        <v>252.74700000000013</v>
      </c>
      <c r="F222" s="6">
        <v>232.03899999999987</v>
      </c>
      <c r="G222" s="6">
        <v>217.035</v>
      </c>
      <c r="H222" s="6">
        <v>205.88200000000001</v>
      </c>
      <c r="I222" s="6">
        <v>178.196933</v>
      </c>
      <c r="K222" s="3">
        <v>89</v>
      </c>
      <c r="L222">
        <f t="shared" si="17"/>
        <v>7020750.0000000037</v>
      </c>
      <c r="M222">
        <f t="shared" si="18"/>
        <v>6445527.7777777743</v>
      </c>
      <c r="N222">
        <f t="shared" si="19"/>
        <v>6028750</v>
      </c>
      <c r="O222">
        <f t="shared" si="20"/>
        <v>5718944.444444445</v>
      </c>
      <c r="P222">
        <f t="shared" si="21"/>
        <v>4949914.805555556</v>
      </c>
      <c r="R222" s="10"/>
      <c r="S222" s="10"/>
      <c r="T222" s="10"/>
      <c r="U222" s="10"/>
      <c r="V222" s="10"/>
      <c r="W222" s="10"/>
      <c r="X222" s="10"/>
    </row>
    <row r="223" spans="2:24" x14ac:dyDescent="0.25">
      <c r="B223" s="124"/>
      <c r="C223" s="3">
        <v>13</v>
      </c>
      <c r="D223" s="3">
        <v>90</v>
      </c>
      <c r="E223" s="6">
        <v>265.42000000000013</v>
      </c>
      <c r="F223" s="6">
        <v>247.97299999999987</v>
      </c>
      <c r="G223" s="6">
        <v>225.75</v>
      </c>
      <c r="H223" s="6">
        <v>215.50400000000002</v>
      </c>
      <c r="I223" s="6">
        <v>189.095933</v>
      </c>
      <c r="K223" s="3">
        <v>90</v>
      </c>
      <c r="L223">
        <f t="shared" si="17"/>
        <v>7372777.7777777817</v>
      </c>
      <c r="M223">
        <f t="shared" si="18"/>
        <v>6888138.8888888853</v>
      </c>
      <c r="N223">
        <f t="shared" si="19"/>
        <v>6270833.333333334</v>
      </c>
      <c r="O223">
        <f t="shared" si="20"/>
        <v>5986222.222222222</v>
      </c>
      <c r="P223">
        <f t="shared" si="21"/>
        <v>5252664.805555556</v>
      </c>
      <c r="R223" s="10"/>
      <c r="S223" s="10"/>
      <c r="T223" s="10"/>
      <c r="U223" s="10"/>
      <c r="V223" s="10"/>
      <c r="W223" s="10"/>
      <c r="X223" s="10"/>
    </row>
    <row r="224" spans="2:24" x14ac:dyDescent="0.25">
      <c r="B224" s="124"/>
      <c r="C224" s="3">
        <v>14</v>
      </c>
      <c r="D224" s="3">
        <v>91</v>
      </c>
      <c r="E224" s="6">
        <v>269.21500000000015</v>
      </c>
      <c r="F224" s="6">
        <v>251.82999999999987</v>
      </c>
      <c r="G224" s="6">
        <v>229.501</v>
      </c>
      <c r="H224" s="6">
        <v>215.50400000000002</v>
      </c>
      <c r="I224" s="6">
        <v>189.095933</v>
      </c>
      <c r="K224" s="3">
        <v>91</v>
      </c>
      <c r="L224">
        <f t="shared" si="17"/>
        <v>7478194.4444444487</v>
      </c>
      <c r="M224">
        <f t="shared" si="18"/>
        <v>6995277.7777777743</v>
      </c>
      <c r="N224">
        <f t="shared" si="19"/>
        <v>6375027.777777778</v>
      </c>
      <c r="O224">
        <f t="shared" si="20"/>
        <v>5986222.222222222</v>
      </c>
      <c r="P224">
        <f t="shared" si="21"/>
        <v>5252664.805555556</v>
      </c>
      <c r="R224" s="10"/>
      <c r="S224" s="10"/>
      <c r="T224" s="10"/>
      <c r="U224" s="10"/>
      <c r="V224" s="10"/>
      <c r="W224" s="10"/>
      <c r="X224" s="10"/>
    </row>
    <row r="225" spans="2:24" x14ac:dyDescent="0.25">
      <c r="B225" s="124"/>
      <c r="C225" s="3">
        <v>15</v>
      </c>
      <c r="D225" s="3">
        <v>92</v>
      </c>
      <c r="E225" s="6">
        <v>272.64300000000014</v>
      </c>
      <c r="F225" s="6">
        <v>255.67899999999986</v>
      </c>
      <c r="G225" s="6">
        <v>233.226</v>
      </c>
      <c r="H225" s="6">
        <v>215.50400000000002</v>
      </c>
      <c r="I225" s="6">
        <v>189.095933</v>
      </c>
      <c r="K225" s="3">
        <v>92</v>
      </c>
      <c r="L225">
        <f t="shared" si="17"/>
        <v>7573416.6666666707</v>
      </c>
      <c r="M225">
        <f t="shared" si="18"/>
        <v>7102194.4444444412</v>
      </c>
      <c r="N225">
        <f t="shared" si="19"/>
        <v>6478500</v>
      </c>
      <c r="O225">
        <f t="shared" si="20"/>
        <v>5986222.222222222</v>
      </c>
      <c r="P225">
        <f t="shared" si="21"/>
        <v>5252664.805555556</v>
      </c>
      <c r="R225" s="10"/>
      <c r="S225" s="10"/>
      <c r="T225" s="10"/>
      <c r="U225" s="10"/>
      <c r="V225" s="10"/>
      <c r="W225" s="10"/>
      <c r="X225" s="10"/>
    </row>
    <row r="226" spans="2:24" x14ac:dyDescent="0.25">
      <c r="B226" s="124"/>
      <c r="C226" s="3">
        <v>16</v>
      </c>
      <c r="D226" s="3">
        <v>93</v>
      </c>
      <c r="E226" s="6">
        <v>276.43800000000016</v>
      </c>
      <c r="F226" s="6">
        <v>259.16399999999987</v>
      </c>
      <c r="G226" s="6">
        <v>236.994</v>
      </c>
      <c r="H226" s="6">
        <v>215.50400000000002</v>
      </c>
      <c r="I226" s="6">
        <v>189.095933</v>
      </c>
      <c r="K226" s="3">
        <v>93</v>
      </c>
      <c r="L226">
        <f t="shared" si="17"/>
        <v>7678833.3333333377</v>
      </c>
      <c r="M226">
        <f t="shared" si="18"/>
        <v>7198999.9999999963</v>
      </c>
      <c r="N226">
        <f t="shared" si="19"/>
        <v>6583166.666666667</v>
      </c>
      <c r="O226">
        <f t="shared" si="20"/>
        <v>5986222.222222222</v>
      </c>
      <c r="P226">
        <f t="shared" si="21"/>
        <v>5252664.805555556</v>
      </c>
      <c r="R226" s="10"/>
      <c r="S226" s="10"/>
      <c r="T226" s="10"/>
      <c r="U226" s="10"/>
      <c r="V226" s="10"/>
      <c r="W226" s="10"/>
      <c r="X226" s="10"/>
    </row>
    <row r="227" spans="2:24" x14ac:dyDescent="0.25">
      <c r="B227" s="124"/>
      <c r="C227" s="3">
        <v>17</v>
      </c>
      <c r="D227" s="3">
        <v>94</v>
      </c>
      <c r="E227" s="6">
        <v>280.18400000000014</v>
      </c>
      <c r="F227" s="6">
        <v>262.9079999999999</v>
      </c>
      <c r="G227" s="6">
        <v>240.506</v>
      </c>
      <c r="H227" s="6">
        <v>226.495</v>
      </c>
      <c r="I227" s="6">
        <v>202.08693299999999</v>
      </c>
      <c r="K227" s="3">
        <v>94</v>
      </c>
      <c r="L227">
        <f t="shared" si="17"/>
        <v>7782888.8888888927</v>
      </c>
      <c r="M227">
        <f t="shared" si="18"/>
        <v>7302999.9999999981</v>
      </c>
      <c r="N227">
        <f t="shared" si="19"/>
        <v>6680722.222222222</v>
      </c>
      <c r="O227">
        <f t="shared" si="20"/>
        <v>6291527.777777778</v>
      </c>
      <c r="P227">
        <f t="shared" si="21"/>
        <v>5613525.916666666</v>
      </c>
      <c r="R227" s="10"/>
      <c r="S227" s="10"/>
      <c r="T227" s="10"/>
      <c r="U227" s="10"/>
      <c r="V227" s="10"/>
      <c r="W227" s="10"/>
      <c r="X227" s="10"/>
    </row>
    <row r="228" spans="2:24" x14ac:dyDescent="0.25">
      <c r="B228" s="124"/>
      <c r="C228" s="3">
        <v>18</v>
      </c>
      <c r="D228" s="3">
        <v>95</v>
      </c>
      <c r="E228" s="6">
        <v>283.43600000000015</v>
      </c>
      <c r="F228" s="6">
        <v>265.84099999999989</v>
      </c>
      <c r="G228" s="6">
        <v>243.208</v>
      </c>
      <c r="H228" s="6">
        <v>226.495</v>
      </c>
      <c r="I228" s="6">
        <v>202.08693299999999</v>
      </c>
      <c r="K228" s="3">
        <v>95</v>
      </c>
      <c r="L228">
        <f t="shared" si="17"/>
        <v>7873222.2222222267</v>
      </c>
      <c r="M228">
        <f t="shared" si="18"/>
        <v>7384472.2222222202</v>
      </c>
      <c r="N228">
        <f t="shared" si="19"/>
        <v>6755777.777777778</v>
      </c>
      <c r="O228">
        <f t="shared" si="20"/>
        <v>6291527.777777778</v>
      </c>
      <c r="P228">
        <f t="shared" si="21"/>
        <v>5613525.916666666</v>
      </c>
      <c r="R228" s="10"/>
      <c r="S228" s="10"/>
      <c r="T228" s="10"/>
      <c r="U228" s="10"/>
      <c r="V228" s="10"/>
      <c r="W228" s="10"/>
      <c r="X228" s="10"/>
    </row>
    <row r="229" spans="2:24" x14ac:dyDescent="0.25">
      <c r="B229" s="124"/>
      <c r="C229" s="3">
        <v>19</v>
      </c>
      <c r="D229" s="3">
        <v>96</v>
      </c>
      <c r="E229" s="6">
        <v>287.54300000000018</v>
      </c>
      <c r="F229" s="6">
        <v>270.29199999999992</v>
      </c>
      <c r="G229" s="6">
        <v>247.78100000000001</v>
      </c>
      <c r="H229" s="6">
        <v>226.495</v>
      </c>
      <c r="I229" s="6">
        <v>202.08693299999999</v>
      </c>
      <c r="K229" s="3">
        <v>96</v>
      </c>
      <c r="L229">
        <f t="shared" si="17"/>
        <v>7987305.5555555606</v>
      </c>
      <c r="M229">
        <f t="shared" si="18"/>
        <v>7508111.1111111091</v>
      </c>
      <c r="N229">
        <f t="shared" si="19"/>
        <v>6882805.555555556</v>
      </c>
      <c r="O229">
        <f t="shared" si="20"/>
        <v>6291527.777777778</v>
      </c>
      <c r="P229">
        <f t="shared" si="21"/>
        <v>5613525.916666666</v>
      </c>
      <c r="R229" s="10"/>
      <c r="S229" s="10"/>
      <c r="T229" s="10"/>
      <c r="U229" s="10"/>
      <c r="V229" s="10"/>
      <c r="W229" s="10"/>
      <c r="X229" s="10"/>
    </row>
    <row r="230" spans="2:24" x14ac:dyDescent="0.25">
      <c r="B230" s="124"/>
      <c r="C230" s="3">
        <v>20</v>
      </c>
      <c r="D230" s="3">
        <v>97</v>
      </c>
      <c r="E230" s="6">
        <v>290.24000000000018</v>
      </c>
      <c r="F230" s="6">
        <v>273.75699999999989</v>
      </c>
      <c r="G230" s="6">
        <v>249.816</v>
      </c>
      <c r="H230" s="6">
        <v>226.495</v>
      </c>
      <c r="I230" s="6">
        <v>202.08693299999999</v>
      </c>
      <c r="K230" s="3">
        <v>97</v>
      </c>
      <c r="L230">
        <f t="shared" si="17"/>
        <v>8062222.2222222276</v>
      </c>
      <c r="M230">
        <f t="shared" si="18"/>
        <v>7604361.1111111091</v>
      </c>
      <c r="N230">
        <f t="shared" si="19"/>
        <v>6939333.333333334</v>
      </c>
      <c r="O230">
        <f t="shared" si="20"/>
        <v>6291527.777777778</v>
      </c>
      <c r="P230">
        <f t="shared" si="21"/>
        <v>5613525.916666666</v>
      </c>
      <c r="R230" s="10"/>
      <c r="S230" s="10"/>
      <c r="T230" s="10"/>
      <c r="U230" s="10"/>
      <c r="V230" s="10"/>
      <c r="W230" s="10"/>
      <c r="X230" s="10"/>
    </row>
    <row r="231" spans="2:24" x14ac:dyDescent="0.25">
      <c r="B231" s="124"/>
      <c r="C231" s="3">
        <v>21</v>
      </c>
      <c r="D231" s="3">
        <v>98</v>
      </c>
      <c r="E231" s="6">
        <v>293.92000000000019</v>
      </c>
      <c r="F231" s="6">
        <v>276.6169999999999</v>
      </c>
      <c r="G231" s="6">
        <v>253.45500000000001</v>
      </c>
      <c r="H231" s="6">
        <v>236.81300000000002</v>
      </c>
      <c r="I231" s="6">
        <v>213.88893299999998</v>
      </c>
      <c r="K231" s="3">
        <v>98</v>
      </c>
      <c r="L231">
        <f t="shared" si="17"/>
        <v>8164444.4444444496</v>
      </c>
      <c r="M231">
        <f t="shared" si="18"/>
        <v>7683805.5555555532</v>
      </c>
      <c r="N231">
        <f t="shared" si="19"/>
        <v>7040416.666666667</v>
      </c>
      <c r="O231">
        <f t="shared" si="20"/>
        <v>6578138.888888889</v>
      </c>
      <c r="P231">
        <f t="shared" si="21"/>
        <v>5941359.2499999991</v>
      </c>
      <c r="R231" s="10"/>
      <c r="S231" s="10"/>
      <c r="T231" s="10"/>
      <c r="U231" s="10"/>
      <c r="V231" s="10"/>
      <c r="W231" s="10"/>
      <c r="X231" s="10"/>
    </row>
    <row r="232" spans="2:24" x14ac:dyDescent="0.25">
      <c r="B232" s="124"/>
      <c r="C232" s="3">
        <v>22</v>
      </c>
      <c r="D232" s="3">
        <v>99</v>
      </c>
      <c r="E232" s="6">
        <v>296.80500000000018</v>
      </c>
      <c r="F232" s="6">
        <v>279.58499999999992</v>
      </c>
      <c r="G232" s="6">
        <v>256.78200000000004</v>
      </c>
      <c r="H232" s="6">
        <v>236.81300000000002</v>
      </c>
      <c r="I232" s="6">
        <v>213.88893299999998</v>
      </c>
      <c r="K232" s="3">
        <v>99</v>
      </c>
      <c r="L232">
        <f t="shared" si="17"/>
        <v>8244583.3333333386</v>
      </c>
      <c r="M232">
        <f t="shared" si="18"/>
        <v>7766249.9999999981</v>
      </c>
      <c r="N232">
        <f t="shared" si="19"/>
        <v>7132833.3333333349</v>
      </c>
      <c r="O232">
        <f t="shared" si="20"/>
        <v>6578138.888888889</v>
      </c>
      <c r="P232">
        <f t="shared" si="21"/>
        <v>5941359.2499999991</v>
      </c>
      <c r="R232" s="10"/>
      <c r="S232" s="10"/>
      <c r="T232" s="10"/>
      <c r="U232" s="10"/>
      <c r="V232" s="10"/>
      <c r="W232" s="10"/>
      <c r="X232" s="10"/>
    </row>
    <row r="233" spans="2:24" x14ac:dyDescent="0.25">
      <c r="B233" s="124"/>
      <c r="C233" s="3">
        <v>23</v>
      </c>
      <c r="D233" s="3">
        <v>100</v>
      </c>
      <c r="E233" s="6">
        <v>299.63000000000017</v>
      </c>
      <c r="F233" s="6">
        <v>282.64999999999992</v>
      </c>
      <c r="G233" s="6">
        <v>260.14000000000004</v>
      </c>
      <c r="H233" s="6">
        <v>236.81300000000002</v>
      </c>
      <c r="I233" s="6">
        <v>213.88893299999998</v>
      </c>
      <c r="K233" s="3">
        <v>100</v>
      </c>
      <c r="L233">
        <f t="shared" si="17"/>
        <v>8323055.5555555606</v>
      </c>
      <c r="M233">
        <f t="shared" si="18"/>
        <v>7851388.8888888862</v>
      </c>
      <c r="N233">
        <f t="shared" si="19"/>
        <v>7226111.1111111129</v>
      </c>
      <c r="O233">
        <f t="shared" si="20"/>
        <v>6578138.888888889</v>
      </c>
      <c r="P233">
        <f t="shared" si="21"/>
        <v>5941359.2499999991</v>
      </c>
      <c r="R233" s="10"/>
      <c r="S233" s="10"/>
      <c r="T233" s="10"/>
      <c r="U233" s="10"/>
      <c r="V233" s="10"/>
      <c r="W233" s="10"/>
      <c r="X233" s="10"/>
    </row>
    <row r="234" spans="2:24" x14ac:dyDescent="0.25">
      <c r="B234" s="124"/>
      <c r="C234" s="3">
        <v>24</v>
      </c>
      <c r="D234" s="3">
        <v>101</v>
      </c>
      <c r="E234" s="6">
        <v>303.43300000000016</v>
      </c>
      <c r="F234" s="6">
        <v>285.69199999999989</v>
      </c>
      <c r="G234" s="6">
        <v>263.30000000000007</v>
      </c>
      <c r="H234" s="6">
        <v>236.81300000000002</v>
      </c>
      <c r="I234" s="6">
        <v>213.88893299999998</v>
      </c>
      <c r="K234" s="3">
        <v>101</v>
      </c>
      <c r="L234">
        <f t="shared" si="17"/>
        <v>8428694.4444444496</v>
      </c>
      <c r="M234">
        <f t="shared" si="18"/>
        <v>7935888.8888888862</v>
      </c>
      <c r="N234">
        <f t="shared" si="19"/>
        <v>7313888.8888888909</v>
      </c>
      <c r="O234">
        <f t="shared" si="20"/>
        <v>6578138.888888889</v>
      </c>
      <c r="P234">
        <f t="shared" si="21"/>
        <v>5941359.2499999991</v>
      </c>
      <c r="R234" s="10"/>
      <c r="S234" s="10"/>
      <c r="T234" s="10"/>
      <c r="U234" s="10"/>
      <c r="V234" s="10"/>
      <c r="W234" s="10"/>
      <c r="X234" s="10"/>
    </row>
    <row r="235" spans="2:24" x14ac:dyDescent="0.25">
      <c r="B235" s="124"/>
      <c r="C235" s="3">
        <v>25</v>
      </c>
      <c r="D235" s="3">
        <v>102</v>
      </c>
      <c r="E235" s="6">
        <v>305.10400000000016</v>
      </c>
      <c r="F235" s="6">
        <v>288.61599999999987</v>
      </c>
      <c r="G235" s="6">
        <v>264.92000000000007</v>
      </c>
      <c r="H235" s="6">
        <v>246.41000000000003</v>
      </c>
      <c r="I235" s="6">
        <v>223.46793299999999</v>
      </c>
      <c r="K235" s="3">
        <v>102</v>
      </c>
      <c r="L235">
        <f t="shared" si="17"/>
        <v>8475111.1111111157</v>
      </c>
      <c r="M235">
        <f t="shared" si="18"/>
        <v>8017111.1111111073</v>
      </c>
      <c r="N235">
        <f t="shared" si="19"/>
        <v>7358888.8888888918</v>
      </c>
      <c r="O235">
        <f t="shared" si="20"/>
        <v>6844722.2222222239</v>
      </c>
      <c r="P235">
        <f t="shared" si="21"/>
        <v>6207442.583333334</v>
      </c>
      <c r="R235" s="10"/>
      <c r="S235" s="10"/>
      <c r="T235" s="10"/>
      <c r="U235" s="10"/>
      <c r="V235" s="10"/>
      <c r="W235" s="10"/>
      <c r="X235" s="10"/>
    </row>
    <row r="236" spans="2:24" x14ac:dyDescent="0.25">
      <c r="B236" s="124"/>
      <c r="C236" s="3">
        <v>26</v>
      </c>
      <c r="D236" s="3">
        <v>103</v>
      </c>
      <c r="E236" s="6">
        <v>305.10400000000016</v>
      </c>
      <c r="F236" s="6">
        <v>288.61599999999987</v>
      </c>
      <c r="G236" s="6">
        <v>264.92000000000007</v>
      </c>
      <c r="H236" s="6">
        <v>246.41000000000003</v>
      </c>
      <c r="I236" s="6">
        <v>223.46793299999999</v>
      </c>
      <c r="K236" s="3">
        <v>103</v>
      </c>
      <c r="L236">
        <f t="shared" si="17"/>
        <v>8475111.1111111157</v>
      </c>
      <c r="M236">
        <f t="shared" si="18"/>
        <v>8017111.1111111073</v>
      </c>
      <c r="N236">
        <f t="shared" si="19"/>
        <v>7358888.8888888918</v>
      </c>
      <c r="O236">
        <f t="shared" si="20"/>
        <v>6844722.2222222239</v>
      </c>
      <c r="P236">
        <f t="shared" si="21"/>
        <v>6207442.583333334</v>
      </c>
      <c r="R236" s="10"/>
      <c r="S236" s="10"/>
      <c r="T236" s="10"/>
      <c r="U236" s="10"/>
      <c r="V236" s="10"/>
      <c r="W236" s="10"/>
      <c r="X236" s="10"/>
    </row>
    <row r="237" spans="2:24" x14ac:dyDescent="0.25">
      <c r="B237" s="124"/>
      <c r="C237" s="3">
        <v>27</v>
      </c>
      <c r="D237" s="3">
        <v>104</v>
      </c>
      <c r="E237" s="6">
        <v>305.10400000000016</v>
      </c>
      <c r="F237" s="6">
        <v>288.61599999999987</v>
      </c>
      <c r="G237" s="6">
        <v>264.92000000000007</v>
      </c>
      <c r="H237" s="6">
        <v>246.41000000000003</v>
      </c>
      <c r="I237" s="6">
        <v>223.46793299999999</v>
      </c>
      <c r="K237" s="3">
        <v>104</v>
      </c>
      <c r="L237">
        <f t="shared" si="17"/>
        <v>8475111.1111111157</v>
      </c>
      <c r="M237">
        <f t="shared" si="18"/>
        <v>8017111.1111111073</v>
      </c>
      <c r="N237">
        <f t="shared" si="19"/>
        <v>7358888.8888888918</v>
      </c>
      <c r="O237">
        <f t="shared" si="20"/>
        <v>6844722.2222222239</v>
      </c>
      <c r="P237">
        <f t="shared" si="21"/>
        <v>6207442.583333334</v>
      </c>
      <c r="R237" s="10"/>
      <c r="S237" s="10"/>
      <c r="T237" s="10"/>
      <c r="U237" s="10"/>
      <c r="V237" s="10"/>
      <c r="W237" s="10"/>
      <c r="X237" s="10"/>
    </row>
    <row r="238" spans="2:24" x14ac:dyDescent="0.25">
      <c r="B238" s="124"/>
      <c r="C238" s="3">
        <v>28</v>
      </c>
      <c r="D238" s="3">
        <v>105</v>
      </c>
      <c r="E238" s="6">
        <v>305.10400000000016</v>
      </c>
      <c r="F238" s="6">
        <v>288.61599999999987</v>
      </c>
      <c r="G238" s="6">
        <v>264.92000000000007</v>
      </c>
      <c r="H238" s="6">
        <v>246.41000000000003</v>
      </c>
      <c r="I238" s="6">
        <v>223.46793299999999</v>
      </c>
      <c r="K238" s="3">
        <v>105</v>
      </c>
      <c r="L238">
        <f t="shared" si="17"/>
        <v>8475111.1111111157</v>
      </c>
      <c r="M238">
        <f t="shared" si="18"/>
        <v>8017111.1111111073</v>
      </c>
      <c r="N238">
        <f t="shared" si="19"/>
        <v>7358888.8888888918</v>
      </c>
      <c r="O238">
        <f t="shared" si="20"/>
        <v>6844722.2222222239</v>
      </c>
      <c r="P238">
        <f t="shared" si="21"/>
        <v>6207442.583333334</v>
      </c>
      <c r="R238" s="10"/>
      <c r="S238" s="10"/>
      <c r="T238" s="10"/>
      <c r="U238" s="10"/>
      <c r="V238" s="10"/>
      <c r="W238" s="10"/>
      <c r="X238" s="10"/>
    </row>
    <row r="239" spans="2:24" x14ac:dyDescent="0.25">
      <c r="B239" s="124"/>
      <c r="C239" s="3">
        <v>29</v>
      </c>
      <c r="D239" s="3">
        <v>106</v>
      </c>
      <c r="E239" s="6">
        <v>305.10400000000016</v>
      </c>
      <c r="F239" s="6">
        <v>288.61599999999987</v>
      </c>
      <c r="G239" s="6">
        <v>264.92000000000007</v>
      </c>
      <c r="H239" s="6">
        <v>246.41000000000003</v>
      </c>
      <c r="I239" s="6">
        <v>223.46793299999999</v>
      </c>
      <c r="K239" s="3">
        <v>106</v>
      </c>
      <c r="L239">
        <f t="shared" si="17"/>
        <v>8475111.1111111157</v>
      </c>
      <c r="M239">
        <f t="shared" si="18"/>
        <v>8017111.1111111073</v>
      </c>
      <c r="N239">
        <f t="shared" si="19"/>
        <v>7358888.8888888918</v>
      </c>
      <c r="O239">
        <f t="shared" si="20"/>
        <v>6844722.2222222239</v>
      </c>
      <c r="P239">
        <f t="shared" si="21"/>
        <v>6207442.583333334</v>
      </c>
      <c r="R239" s="10"/>
      <c r="S239" s="10"/>
      <c r="T239" s="10"/>
      <c r="U239" s="10"/>
      <c r="V239" s="10"/>
      <c r="W239" s="10"/>
      <c r="X239" s="10"/>
    </row>
    <row r="240" spans="2:24" x14ac:dyDescent="0.25">
      <c r="B240" s="124"/>
      <c r="C240" s="3">
        <v>30</v>
      </c>
      <c r="D240" s="3">
        <v>107</v>
      </c>
      <c r="E240" s="6">
        <v>305.10400000000016</v>
      </c>
      <c r="F240" s="6">
        <v>288.61599999999987</v>
      </c>
      <c r="G240" s="6">
        <v>264.92000000000007</v>
      </c>
      <c r="H240" s="6">
        <v>246.41000000000003</v>
      </c>
      <c r="I240" s="6">
        <v>223.46793299999999</v>
      </c>
      <c r="K240" s="3">
        <v>107</v>
      </c>
      <c r="L240">
        <f t="shared" si="17"/>
        <v>8475111.1111111157</v>
      </c>
      <c r="M240">
        <f t="shared" si="18"/>
        <v>8017111.1111111073</v>
      </c>
      <c r="N240">
        <f t="shared" si="19"/>
        <v>7358888.8888888918</v>
      </c>
      <c r="O240">
        <f t="shared" si="20"/>
        <v>6844722.2222222239</v>
      </c>
      <c r="P240">
        <f t="shared" si="21"/>
        <v>6207442.583333334</v>
      </c>
      <c r="R240" s="10"/>
      <c r="S240" s="10"/>
      <c r="T240" s="10"/>
      <c r="U240" s="10"/>
      <c r="V240" s="10"/>
      <c r="W240" s="10"/>
      <c r="X240" s="10"/>
    </row>
    <row r="241" spans="2:24" x14ac:dyDescent="0.25">
      <c r="B241" s="124"/>
      <c r="C241" s="3">
        <v>31</v>
      </c>
      <c r="D241" s="3">
        <v>108</v>
      </c>
      <c r="E241" s="6">
        <v>305.10400000000016</v>
      </c>
      <c r="F241" s="6">
        <v>288.61599999999987</v>
      </c>
      <c r="G241" s="6">
        <v>264.92000000000007</v>
      </c>
      <c r="H241" s="6">
        <v>246.41000000000003</v>
      </c>
      <c r="I241" s="6">
        <v>223.46793299999999</v>
      </c>
      <c r="K241" s="3">
        <v>108</v>
      </c>
      <c r="L241">
        <f t="shared" si="17"/>
        <v>8475111.1111111157</v>
      </c>
      <c r="M241">
        <f t="shared" si="18"/>
        <v>8017111.1111111073</v>
      </c>
      <c r="N241">
        <f t="shared" si="19"/>
        <v>7358888.8888888918</v>
      </c>
      <c r="O241">
        <f t="shared" si="20"/>
        <v>6844722.2222222239</v>
      </c>
      <c r="P241">
        <f t="shared" si="21"/>
        <v>6207442.583333334</v>
      </c>
      <c r="R241" s="10"/>
      <c r="S241" s="10"/>
      <c r="T241" s="10"/>
      <c r="U241" s="10"/>
      <c r="V241" s="10"/>
      <c r="W241" s="10"/>
      <c r="X241" s="10"/>
    </row>
    <row r="242" spans="2:24" x14ac:dyDescent="0.25">
      <c r="B242" s="124" t="s">
        <v>6</v>
      </c>
      <c r="C242" s="3">
        <v>1</v>
      </c>
      <c r="D242" s="3">
        <v>109</v>
      </c>
      <c r="E242" s="6">
        <v>305.10400000000016</v>
      </c>
      <c r="F242" s="6">
        <v>288.61599999999987</v>
      </c>
      <c r="G242" s="6">
        <v>264.92000000000007</v>
      </c>
      <c r="H242" s="6">
        <v>246.41000000000003</v>
      </c>
      <c r="I242" s="6">
        <v>223.46793299999999</v>
      </c>
      <c r="K242" s="3">
        <v>109</v>
      </c>
      <c r="L242">
        <f t="shared" si="17"/>
        <v>8475111.1111111157</v>
      </c>
      <c r="M242">
        <f t="shared" si="18"/>
        <v>8017111.1111111073</v>
      </c>
      <c r="N242">
        <f t="shared" si="19"/>
        <v>7358888.8888888918</v>
      </c>
      <c r="O242">
        <f t="shared" si="20"/>
        <v>6844722.2222222239</v>
      </c>
      <c r="P242">
        <f t="shared" si="21"/>
        <v>6207442.583333334</v>
      </c>
      <c r="R242" s="10"/>
      <c r="S242" s="10"/>
      <c r="T242" s="10"/>
      <c r="U242" s="10"/>
      <c r="V242" s="10"/>
      <c r="W242" s="10"/>
      <c r="X242" s="10"/>
    </row>
    <row r="243" spans="2:24" x14ac:dyDescent="0.25">
      <c r="B243" s="124"/>
      <c r="C243" s="3">
        <v>2</v>
      </c>
      <c r="D243" s="3">
        <v>110</v>
      </c>
      <c r="E243" s="6">
        <v>305.10400000000016</v>
      </c>
      <c r="F243" s="6">
        <v>288.61599999999987</v>
      </c>
      <c r="G243" s="6">
        <v>264.92000000000007</v>
      </c>
      <c r="H243" s="6">
        <v>246.41000000000003</v>
      </c>
      <c r="I243" s="6">
        <v>223.46793299999999</v>
      </c>
      <c r="K243" s="3">
        <v>110</v>
      </c>
      <c r="L243">
        <f t="shared" si="17"/>
        <v>8475111.1111111157</v>
      </c>
      <c r="M243">
        <f t="shared" si="18"/>
        <v>8017111.1111111073</v>
      </c>
      <c r="N243">
        <f t="shared" si="19"/>
        <v>7358888.8888888918</v>
      </c>
      <c r="O243">
        <f t="shared" si="20"/>
        <v>6844722.2222222239</v>
      </c>
      <c r="P243">
        <f t="shared" si="21"/>
        <v>6207442.583333334</v>
      </c>
    </row>
    <row r="245" spans="2:24" x14ac:dyDescent="0.25">
      <c r="F245">
        <f>(F243-$E$243)/F243</f>
        <v>-5.7127809962026675E-2</v>
      </c>
      <c r="G245">
        <f>(G243-$E$243)/G243</f>
        <v>-0.15168352710252178</v>
      </c>
      <c r="H245">
        <f>(H243-$E$243)/H243</f>
        <v>-0.23819650176535093</v>
      </c>
      <c r="I245">
        <f>(I243-$E$243)/I243</f>
        <v>-0.36531445878635382</v>
      </c>
    </row>
  </sheetData>
  <mergeCells count="42">
    <mergeCell ref="B242:B243"/>
    <mergeCell ref="B8:I8"/>
    <mergeCell ref="B129:I129"/>
    <mergeCell ref="F11:F12"/>
    <mergeCell ref="G11:G12"/>
    <mergeCell ref="H11:H12"/>
    <mergeCell ref="I11:I12"/>
    <mergeCell ref="F132:F133"/>
    <mergeCell ref="G132:G133"/>
    <mergeCell ref="H132:H133"/>
    <mergeCell ref="B134:B149"/>
    <mergeCell ref="B150:B179"/>
    <mergeCell ref="B180:B210"/>
    <mergeCell ref="B211:B241"/>
    <mergeCell ref="I132:I133"/>
    <mergeCell ref="B122:D122"/>
    <mergeCell ref="B132:B133"/>
    <mergeCell ref="C132:C133"/>
    <mergeCell ref="D132:D133"/>
    <mergeCell ref="E132:E133"/>
    <mergeCell ref="B120:B121"/>
    <mergeCell ref="B123:D123"/>
    <mergeCell ref="B124:D124"/>
    <mergeCell ref="B28:B57"/>
    <mergeCell ref="B58:B88"/>
    <mergeCell ref="B89:B119"/>
    <mergeCell ref="E11:E12"/>
    <mergeCell ref="D11:D12"/>
    <mergeCell ref="B11:B12"/>
    <mergeCell ref="C11:C12"/>
    <mergeCell ref="B13:B27"/>
    <mergeCell ref="P132:P133"/>
    <mergeCell ref="L11:L12"/>
    <mergeCell ref="M11:M12"/>
    <mergeCell ref="N11:N12"/>
    <mergeCell ref="O11:O12"/>
    <mergeCell ref="P11:P12"/>
    <mergeCell ref="K11:K12"/>
    <mergeCell ref="L132:L133"/>
    <mergeCell ref="M132:M133"/>
    <mergeCell ref="N132:N133"/>
    <mergeCell ref="O132:O133"/>
  </mergeCells>
  <pageMargins left="0.7" right="0.7" top="0.75" bottom="0.75" header="0.3" footer="0.3"/>
  <pageSetup orientation="portrait" r:id="rId1"/>
  <ignoredErrors>
    <ignoredError sqref="F122:I12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8:AA240"/>
  <sheetViews>
    <sheetView tabSelected="1" topLeftCell="A9" zoomScale="10" zoomScaleNormal="10" workbookViewId="0">
      <selection activeCell="AT248" sqref="AT248"/>
    </sheetView>
  </sheetViews>
  <sheetFormatPr defaultRowHeight="15" x14ac:dyDescent="0.25"/>
  <cols>
    <col min="2" max="2" width="11.140625" bestFit="1" customWidth="1"/>
    <col min="5" max="5" width="9.7109375" bestFit="1" customWidth="1"/>
    <col min="6" max="6" width="10.7109375" customWidth="1"/>
    <col min="7" max="7" width="9.7109375" customWidth="1"/>
    <col min="8" max="9" width="9.7109375" bestFit="1" customWidth="1"/>
    <col min="12" max="12" width="12.5703125" customWidth="1"/>
    <col min="13" max="13" width="11.42578125" customWidth="1"/>
    <col min="14" max="14" width="11.7109375" customWidth="1"/>
    <col min="15" max="15" width="13.7109375" customWidth="1"/>
    <col min="16" max="16" width="16.7109375" customWidth="1"/>
    <col min="17" max="17" width="17.7109375" customWidth="1"/>
    <col min="23" max="23" width="10.5703125" customWidth="1"/>
    <col min="24" max="24" width="11.140625" customWidth="1"/>
    <col min="25" max="25" width="11" customWidth="1"/>
  </cols>
  <sheetData>
    <row r="8" spans="2:27" ht="18.75" x14ac:dyDescent="0.3">
      <c r="B8" s="130" t="s">
        <v>21</v>
      </c>
      <c r="C8" s="130"/>
      <c r="D8" s="130"/>
      <c r="E8" s="130"/>
      <c r="F8" s="130"/>
      <c r="G8" s="130"/>
      <c r="H8" s="130"/>
      <c r="I8" s="130"/>
    </row>
    <row r="10" spans="2:27" x14ac:dyDescent="0.25">
      <c r="L10" t="s">
        <v>76</v>
      </c>
    </row>
    <row r="11" spans="2:27" x14ac:dyDescent="0.25">
      <c r="B11" s="115" t="s">
        <v>0</v>
      </c>
      <c r="C11" s="125" t="s">
        <v>1</v>
      </c>
      <c r="D11" s="125" t="s">
        <v>7</v>
      </c>
      <c r="E11" s="115" t="s">
        <v>195</v>
      </c>
      <c r="F11" s="134" t="s">
        <v>196</v>
      </c>
      <c r="G11" s="118" t="s">
        <v>197</v>
      </c>
      <c r="H11" s="120" t="s">
        <v>198</v>
      </c>
      <c r="I11" s="122" t="s">
        <v>199</v>
      </c>
      <c r="T11" s="115" t="s">
        <v>0</v>
      </c>
      <c r="U11" s="125" t="s">
        <v>1</v>
      </c>
      <c r="V11" s="125" t="s">
        <v>7</v>
      </c>
      <c r="W11" s="115" t="s">
        <v>25</v>
      </c>
      <c r="X11" s="134" t="s">
        <v>72</v>
      </c>
      <c r="Y11" s="118" t="s">
        <v>27</v>
      </c>
      <c r="Z11" s="149" t="s">
        <v>74</v>
      </c>
      <c r="AA11" s="122" t="s">
        <v>75</v>
      </c>
    </row>
    <row r="12" spans="2:27" ht="15.75" thickBot="1" x14ac:dyDescent="0.3">
      <c r="B12" s="115"/>
      <c r="C12" s="125"/>
      <c r="D12" s="125"/>
      <c r="E12" s="115"/>
      <c r="F12" s="135"/>
      <c r="G12" s="119"/>
      <c r="H12" s="121"/>
      <c r="I12" s="123"/>
      <c r="L12" t="s">
        <v>55</v>
      </c>
      <c r="T12" s="115"/>
      <c r="U12" s="125"/>
      <c r="V12" s="125"/>
      <c r="W12" s="115"/>
      <c r="X12" s="135"/>
      <c r="Y12" s="119"/>
      <c r="Z12" s="150"/>
      <c r="AA12" s="123"/>
    </row>
    <row r="13" spans="2:27" x14ac:dyDescent="0.25">
      <c r="B13" s="131" t="s">
        <v>22</v>
      </c>
      <c r="C13" s="2">
        <v>16</v>
      </c>
      <c r="D13" s="2">
        <v>1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L13" s="56" t="s">
        <v>87</v>
      </c>
      <c r="M13" s="56" t="s">
        <v>57</v>
      </c>
      <c r="N13" s="56" t="s">
        <v>58</v>
      </c>
      <c r="O13" s="56" t="s">
        <v>59</v>
      </c>
      <c r="P13" s="56" t="s">
        <v>60</v>
      </c>
      <c r="T13" s="131" t="s">
        <v>22</v>
      </c>
      <c r="U13" s="106">
        <v>16</v>
      </c>
      <c r="V13" s="106">
        <v>1</v>
      </c>
      <c r="W13" s="7">
        <f>E13*10</f>
        <v>0</v>
      </c>
      <c r="X13" s="7">
        <f t="shared" ref="X13:AA13" si="0">F13*10</f>
        <v>0</v>
      </c>
      <c r="Y13" s="7">
        <f t="shared" si="0"/>
        <v>0</v>
      </c>
      <c r="Z13" s="7">
        <f t="shared" si="0"/>
        <v>0</v>
      </c>
      <c r="AA13" s="7">
        <f t="shared" si="0"/>
        <v>0</v>
      </c>
    </row>
    <row r="14" spans="2:27" x14ac:dyDescent="0.25">
      <c r="B14" s="132"/>
      <c r="C14" s="3">
        <v>17</v>
      </c>
      <c r="D14" s="3">
        <v>2</v>
      </c>
      <c r="E14" s="5">
        <v>0.2</v>
      </c>
      <c r="F14" s="5">
        <v>0.1</v>
      </c>
      <c r="G14" s="5">
        <v>0.10000000000000142</v>
      </c>
      <c r="H14" s="5">
        <v>0.2</v>
      </c>
      <c r="I14" s="5">
        <v>0.2</v>
      </c>
      <c r="L14" s="22" t="s">
        <v>16</v>
      </c>
      <c r="M14" s="22">
        <v>110</v>
      </c>
      <c r="N14" s="22">
        <v>56.049999999999976</v>
      </c>
      <c r="O14" s="22">
        <v>0.5095454545454543</v>
      </c>
      <c r="P14" s="22">
        <v>7.6490617180984252E-2</v>
      </c>
      <c r="T14" s="132"/>
      <c r="U14" s="3">
        <v>17</v>
      </c>
      <c r="V14" s="3">
        <v>2</v>
      </c>
      <c r="W14" s="7">
        <f>E14*10</f>
        <v>2</v>
      </c>
      <c r="X14" s="7">
        <f t="shared" ref="X14:X15" si="1">F14*10</f>
        <v>1</v>
      </c>
      <c r="Y14" s="7">
        <f t="shared" ref="Y14:Y15" si="2">G14*10</f>
        <v>1.0000000000000142</v>
      </c>
      <c r="Z14" s="7">
        <f t="shared" ref="Z14:Z15" si="3">H14*10</f>
        <v>2</v>
      </c>
      <c r="AA14" s="7">
        <f t="shared" ref="AA14:AA15" si="4">I14*10</f>
        <v>2</v>
      </c>
    </row>
    <row r="15" spans="2:27" x14ac:dyDescent="0.25">
      <c r="B15" s="132"/>
      <c r="C15" s="3">
        <v>18</v>
      </c>
      <c r="D15" s="3">
        <v>3</v>
      </c>
      <c r="E15" s="5">
        <v>0.3</v>
      </c>
      <c r="F15" s="5">
        <v>0.2</v>
      </c>
      <c r="G15" s="5">
        <v>9.9999999999999645E-2</v>
      </c>
      <c r="H15" s="5">
        <v>0.2</v>
      </c>
      <c r="I15" s="5">
        <v>0.1</v>
      </c>
      <c r="L15" s="22" t="s">
        <v>17</v>
      </c>
      <c r="M15" s="22">
        <v>110</v>
      </c>
      <c r="N15" s="22">
        <v>52.3</v>
      </c>
      <c r="O15" s="22">
        <v>0.47545454545454541</v>
      </c>
      <c r="P15" s="22">
        <v>6.6089241034195015E-2</v>
      </c>
      <c r="T15" s="132"/>
      <c r="U15" s="3">
        <v>18</v>
      </c>
      <c r="V15" s="3">
        <v>3</v>
      </c>
      <c r="W15" s="7">
        <f t="shared" ref="W15:W78" si="5">E15*10</f>
        <v>3</v>
      </c>
      <c r="X15" s="7">
        <f t="shared" si="1"/>
        <v>2</v>
      </c>
      <c r="Y15" s="7">
        <f t="shared" si="2"/>
        <v>0.99999999999999645</v>
      </c>
      <c r="Z15" s="7">
        <f t="shared" si="3"/>
        <v>2</v>
      </c>
      <c r="AA15" s="7">
        <f t="shared" si="4"/>
        <v>1</v>
      </c>
    </row>
    <row r="16" spans="2:27" x14ac:dyDescent="0.25">
      <c r="B16" s="132"/>
      <c r="C16" s="3">
        <v>19</v>
      </c>
      <c r="D16" s="3">
        <v>4</v>
      </c>
      <c r="E16" s="5">
        <v>0.3</v>
      </c>
      <c r="F16" s="5">
        <v>0.2</v>
      </c>
      <c r="G16" s="5">
        <v>0.19999999999999929</v>
      </c>
      <c r="H16" s="5">
        <v>0.2</v>
      </c>
      <c r="I16" s="5">
        <v>0.2</v>
      </c>
      <c r="L16" s="22" t="s">
        <v>18</v>
      </c>
      <c r="M16" s="22">
        <v>110</v>
      </c>
      <c r="N16" s="22">
        <v>47.75</v>
      </c>
      <c r="O16" s="22">
        <v>0.43409090909090908</v>
      </c>
      <c r="P16" s="22">
        <v>6.9538156797330997E-2</v>
      </c>
      <c r="T16" s="132"/>
      <c r="U16" s="3">
        <v>19</v>
      </c>
      <c r="V16" s="3">
        <v>4</v>
      </c>
      <c r="W16" s="7">
        <f t="shared" si="5"/>
        <v>3</v>
      </c>
      <c r="X16" s="7">
        <f t="shared" ref="X16:X79" si="6">F16*10</f>
        <v>2</v>
      </c>
      <c r="Y16" s="7">
        <f t="shared" ref="Y16:Y79" si="7">G16*10</f>
        <v>1.9999999999999929</v>
      </c>
      <c r="Z16" s="7">
        <f t="shared" ref="Z16:Z79" si="8">H16*10</f>
        <v>2</v>
      </c>
      <c r="AA16" s="7">
        <f t="shared" ref="AA16:AA79" si="9">I16*10</f>
        <v>2</v>
      </c>
    </row>
    <row r="17" spans="2:27" x14ac:dyDescent="0.25">
      <c r="B17" s="132"/>
      <c r="C17" s="3">
        <v>20</v>
      </c>
      <c r="D17" s="3">
        <v>5</v>
      </c>
      <c r="E17" s="5">
        <v>0.2</v>
      </c>
      <c r="F17" s="5">
        <v>0.2</v>
      </c>
      <c r="G17" s="5">
        <v>0.2</v>
      </c>
      <c r="H17" s="5">
        <v>0.2</v>
      </c>
      <c r="I17" s="5">
        <v>0.2</v>
      </c>
      <c r="L17" s="22" t="s">
        <v>19</v>
      </c>
      <c r="M17" s="22">
        <v>110</v>
      </c>
      <c r="N17" s="22">
        <v>51.500000000000014</v>
      </c>
      <c r="O17" s="22">
        <v>0.46818181818181831</v>
      </c>
      <c r="P17" s="22">
        <v>6.9391159299415917E-2</v>
      </c>
      <c r="T17" s="132"/>
      <c r="U17" s="3">
        <v>20</v>
      </c>
      <c r="V17" s="3">
        <v>5</v>
      </c>
      <c r="W17" s="7">
        <f t="shared" si="5"/>
        <v>2</v>
      </c>
      <c r="X17" s="7">
        <f t="shared" si="6"/>
        <v>2</v>
      </c>
      <c r="Y17" s="7">
        <f t="shared" si="7"/>
        <v>2</v>
      </c>
      <c r="Z17" s="7">
        <f t="shared" si="8"/>
        <v>2</v>
      </c>
      <c r="AA17" s="7">
        <f t="shared" si="9"/>
        <v>2</v>
      </c>
    </row>
    <row r="18" spans="2:27" ht="15.75" thickBot="1" x14ac:dyDescent="0.3">
      <c r="B18" s="132"/>
      <c r="C18" s="3">
        <v>21</v>
      </c>
      <c r="D18" s="3">
        <v>6</v>
      </c>
      <c r="E18" s="5">
        <v>0.2</v>
      </c>
      <c r="F18" s="5">
        <v>0.2</v>
      </c>
      <c r="G18" s="5">
        <v>0.10000000000000142</v>
      </c>
      <c r="H18" s="5">
        <v>0.15</v>
      </c>
      <c r="I18" s="5">
        <v>0.1</v>
      </c>
      <c r="L18" s="55" t="s">
        <v>20</v>
      </c>
      <c r="M18" s="55">
        <v>110</v>
      </c>
      <c r="N18" s="55">
        <v>46.800000000000033</v>
      </c>
      <c r="O18" s="55">
        <v>0.42545454545454575</v>
      </c>
      <c r="P18" s="55">
        <v>7.1272727272726849E-2</v>
      </c>
      <c r="T18" s="132"/>
      <c r="U18" s="3">
        <v>21</v>
      </c>
      <c r="V18" s="3">
        <v>6</v>
      </c>
      <c r="W18" s="7">
        <f t="shared" si="5"/>
        <v>2</v>
      </c>
      <c r="X18" s="7">
        <f t="shared" si="6"/>
        <v>2</v>
      </c>
      <c r="Y18" s="7">
        <f t="shared" si="7"/>
        <v>1.0000000000000142</v>
      </c>
      <c r="Z18" s="7">
        <f t="shared" si="8"/>
        <v>1.5</v>
      </c>
      <c r="AA18" s="7">
        <f t="shared" si="9"/>
        <v>1</v>
      </c>
    </row>
    <row r="19" spans="2:27" x14ac:dyDescent="0.25">
      <c r="B19" s="132"/>
      <c r="C19" s="3">
        <v>22</v>
      </c>
      <c r="D19" s="3">
        <v>7</v>
      </c>
      <c r="E19" s="5">
        <v>0.3</v>
      </c>
      <c r="F19" s="5">
        <v>0.2</v>
      </c>
      <c r="G19" s="5">
        <v>0.10000000000000142</v>
      </c>
      <c r="H19" s="5">
        <v>0.25</v>
      </c>
      <c r="I19" s="5">
        <v>0.2</v>
      </c>
      <c r="T19" s="132"/>
      <c r="U19" s="3">
        <v>22</v>
      </c>
      <c r="V19" s="3">
        <v>7</v>
      </c>
      <c r="W19" s="7">
        <f t="shared" si="5"/>
        <v>3</v>
      </c>
      <c r="X19" s="7">
        <f t="shared" si="6"/>
        <v>2</v>
      </c>
      <c r="Y19" s="7">
        <f t="shared" si="7"/>
        <v>1.0000000000000142</v>
      </c>
      <c r="Z19" s="7">
        <f t="shared" si="8"/>
        <v>2.5</v>
      </c>
      <c r="AA19" s="7">
        <f t="shared" si="9"/>
        <v>2</v>
      </c>
    </row>
    <row r="20" spans="2:27" x14ac:dyDescent="0.25">
      <c r="B20" s="132"/>
      <c r="C20" s="3">
        <v>23</v>
      </c>
      <c r="D20" s="3">
        <v>8</v>
      </c>
      <c r="E20" s="5">
        <v>0.25</v>
      </c>
      <c r="F20" s="5">
        <v>0.2</v>
      </c>
      <c r="G20" s="5">
        <v>0.10000000000000142</v>
      </c>
      <c r="H20" s="5">
        <v>0.3</v>
      </c>
      <c r="I20" s="5">
        <v>0.2</v>
      </c>
      <c r="T20" s="132"/>
      <c r="U20" s="3">
        <v>23</v>
      </c>
      <c r="V20" s="3">
        <v>8</v>
      </c>
      <c r="W20" s="7">
        <f t="shared" si="5"/>
        <v>2.5</v>
      </c>
      <c r="X20" s="7">
        <f t="shared" si="6"/>
        <v>2</v>
      </c>
      <c r="Y20" s="7">
        <f t="shared" si="7"/>
        <v>1.0000000000000142</v>
      </c>
      <c r="Z20" s="7">
        <f t="shared" si="8"/>
        <v>3</v>
      </c>
      <c r="AA20" s="7">
        <f t="shared" si="9"/>
        <v>2</v>
      </c>
    </row>
    <row r="21" spans="2:27" ht="15.75" thickBot="1" x14ac:dyDescent="0.3">
      <c r="B21" s="132"/>
      <c r="C21" s="3">
        <v>24</v>
      </c>
      <c r="D21" s="3">
        <v>9</v>
      </c>
      <c r="E21" s="5">
        <v>0.35</v>
      </c>
      <c r="F21" s="5">
        <v>0.2</v>
      </c>
      <c r="G21" s="5">
        <v>0.19999999999999929</v>
      </c>
      <c r="H21" s="5">
        <v>0.2</v>
      </c>
      <c r="I21" s="5">
        <v>0.1</v>
      </c>
      <c r="L21" t="s">
        <v>61</v>
      </c>
      <c r="T21" s="132"/>
      <c r="U21" s="3">
        <v>24</v>
      </c>
      <c r="V21" s="3">
        <v>9</v>
      </c>
      <c r="W21" s="7">
        <f t="shared" si="5"/>
        <v>3.5</v>
      </c>
      <c r="X21" s="7">
        <f t="shared" si="6"/>
        <v>2</v>
      </c>
      <c r="Y21" s="7">
        <f t="shared" si="7"/>
        <v>1.9999999999999929</v>
      </c>
      <c r="Z21" s="7">
        <f t="shared" si="8"/>
        <v>2</v>
      </c>
      <c r="AA21" s="7">
        <f t="shared" si="9"/>
        <v>1</v>
      </c>
    </row>
    <row r="22" spans="2:27" x14ac:dyDescent="0.25">
      <c r="B22" s="132"/>
      <c r="C22" s="3">
        <v>25</v>
      </c>
      <c r="D22" s="3">
        <v>10</v>
      </c>
      <c r="E22" s="5">
        <v>0.35</v>
      </c>
      <c r="F22" s="5">
        <v>0.3</v>
      </c>
      <c r="G22" s="5">
        <v>0.19999999999999929</v>
      </c>
      <c r="H22" s="5">
        <v>0</v>
      </c>
      <c r="I22" s="5">
        <v>0</v>
      </c>
      <c r="L22" s="56" t="s">
        <v>62</v>
      </c>
      <c r="M22" s="56" t="s">
        <v>63</v>
      </c>
      <c r="N22" s="56" t="s">
        <v>64</v>
      </c>
      <c r="O22" s="56" t="s">
        <v>65</v>
      </c>
      <c r="P22" s="56" t="s">
        <v>66</v>
      </c>
      <c r="Q22" s="56" t="s">
        <v>67</v>
      </c>
      <c r="R22" s="56" t="s">
        <v>68</v>
      </c>
      <c r="T22" s="132"/>
      <c r="U22" s="3">
        <v>25</v>
      </c>
      <c r="V22" s="3">
        <v>10</v>
      </c>
      <c r="W22" s="7">
        <f t="shared" si="5"/>
        <v>3.5</v>
      </c>
      <c r="X22" s="7">
        <f t="shared" si="6"/>
        <v>3</v>
      </c>
      <c r="Y22" s="7">
        <f t="shared" si="7"/>
        <v>1.9999999999999929</v>
      </c>
      <c r="Z22" s="7">
        <f t="shared" si="8"/>
        <v>0</v>
      </c>
      <c r="AA22" s="7">
        <f t="shared" si="9"/>
        <v>0</v>
      </c>
    </row>
    <row r="23" spans="2:27" x14ac:dyDescent="0.25">
      <c r="B23" s="132"/>
      <c r="C23" s="3">
        <v>26</v>
      </c>
      <c r="D23" s="3">
        <v>11</v>
      </c>
      <c r="E23" s="5">
        <v>0.4</v>
      </c>
      <c r="F23" s="5">
        <v>0.3</v>
      </c>
      <c r="G23" s="5">
        <v>0.19999999999999929</v>
      </c>
      <c r="H23" s="5">
        <v>0.2</v>
      </c>
      <c r="I23" s="5">
        <v>0.2</v>
      </c>
      <c r="L23" s="22" t="s">
        <v>93</v>
      </c>
      <c r="M23" s="22">
        <v>0.50520909090891308</v>
      </c>
      <c r="N23" s="22">
        <v>4</v>
      </c>
      <c r="O23" s="22">
        <v>0.12630227272722827</v>
      </c>
      <c r="P23" s="22">
        <v>1.7900900267260538</v>
      </c>
      <c r="Q23" s="22">
        <v>0.1293393960853019</v>
      </c>
      <c r="R23" s="22">
        <v>2.38828870410256</v>
      </c>
      <c r="T23" s="132"/>
      <c r="U23" s="3">
        <v>26</v>
      </c>
      <c r="V23" s="3">
        <v>11</v>
      </c>
      <c r="W23" s="7">
        <f t="shared" si="5"/>
        <v>4</v>
      </c>
      <c r="X23" s="7">
        <f t="shared" si="6"/>
        <v>3</v>
      </c>
      <c r="Y23" s="7">
        <f t="shared" si="7"/>
        <v>1.9999999999999929</v>
      </c>
      <c r="Z23" s="7">
        <f t="shared" si="8"/>
        <v>2</v>
      </c>
      <c r="AA23" s="7">
        <f t="shared" si="9"/>
        <v>2</v>
      </c>
    </row>
    <row r="24" spans="2:27" x14ac:dyDescent="0.25">
      <c r="B24" s="132"/>
      <c r="C24" s="3">
        <v>27</v>
      </c>
      <c r="D24" s="3">
        <v>12</v>
      </c>
      <c r="E24" s="5">
        <v>0</v>
      </c>
      <c r="F24" s="5">
        <v>0.2</v>
      </c>
      <c r="G24" s="5">
        <v>0</v>
      </c>
      <c r="H24" s="5">
        <v>0.1</v>
      </c>
      <c r="I24" s="5">
        <v>0</v>
      </c>
      <c r="L24" s="22" t="s">
        <v>94</v>
      </c>
      <c r="M24" s="22">
        <v>38.45322727272729</v>
      </c>
      <c r="N24" s="22">
        <v>545</v>
      </c>
      <c r="O24" s="22">
        <v>7.0556380316930803E-2</v>
      </c>
      <c r="P24" s="22"/>
      <c r="Q24" s="22"/>
      <c r="R24" s="22"/>
      <c r="T24" s="132"/>
      <c r="U24" s="3">
        <v>27</v>
      </c>
      <c r="V24" s="3">
        <v>12</v>
      </c>
      <c r="W24" s="7">
        <f t="shared" si="5"/>
        <v>0</v>
      </c>
      <c r="X24" s="7">
        <f t="shared" si="6"/>
        <v>2</v>
      </c>
      <c r="Y24" s="7">
        <f t="shared" si="7"/>
        <v>0</v>
      </c>
      <c r="Z24" s="7">
        <f t="shared" si="8"/>
        <v>1</v>
      </c>
      <c r="AA24" s="7">
        <f t="shared" si="9"/>
        <v>0</v>
      </c>
    </row>
    <row r="25" spans="2:27" x14ac:dyDescent="0.25">
      <c r="B25" s="132"/>
      <c r="C25" s="3">
        <v>28</v>
      </c>
      <c r="D25" s="3">
        <v>13</v>
      </c>
      <c r="E25" s="5">
        <v>0.2</v>
      </c>
      <c r="F25" s="5">
        <v>0.1</v>
      </c>
      <c r="G25" s="5">
        <v>0</v>
      </c>
      <c r="H25" s="5">
        <v>0.2</v>
      </c>
      <c r="I25" s="5">
        <v>0.2</v>
      </c>
      <c r="L25" s="22"/>
      <c r="M25" s="22"/>
      <c r="N25" s="22"/>
      <c r="O25" s="22"/>
      <c r="P25" s="22"/>
      <c r="Q25" s="22"/>
      <c r="R25" s="22"/>
      <c r="T25" s="132"/>
      <c r="U25" s="3">
        <v>28</v>
      </c>
      <c r="V25" s="3">
        <v>13</v>
      </c>
      <c r="W25" s="7">
        <f t="shared" si="5"/>
        <v>2</v>
      </c>
      <c r="X25" s="7">
        <f t="shared" si="6"/>
        <v>1</v>
      </c>
      <c r="Y25" s="7">
        <f t="shared" si="7"/>
        <v>0</v>
      </c>
      <c r="Z25" s="7">
        <f t="shared" si="8"/>
        <v>2</v>
      </c>
      <c r="AA25" s="7">
        <f t="shared" si="9"/>
        <v>2</v>
      </c>
    </row>
    <row r="26" spans="2:27" ht="15.75" thickBot="1" x14ac:dyDescent="0.3">
      <c r="B26" s="132"/>
      <c r="C26" s="3">
        <v>29</v>
      </c>
      <c r="D26" s="3">
        <v>14</v>
      </c>
      <c r="E26" s="5">
        <v>0.2</v>
      </c>
      <c r="F26" s="5">
        <v>0.2</v>
      </c>
      <c r="G26" s="5">
        <v>0.30000000000000071</v>
      </c>
      <c r="H26" s="5">
        <v>0.3</v>
      </c>
      <c r="I26" s="5">
        <v>0.2</v>
      </c>
      <c r="L26" s="55" t="s">
        <v>56</v>
      </c>
      <c r="M26" s="55">
        <v>38.958436363636203</v>
      </c>
      <c r="N26" s="55">
        <v>549</v>
      </c>
      <c r="O26" s="55"/>
      <c r="P26" s="55"/>
      <c r="Q26" s="55"/>
      <c r="R26" s="55"/>
      <c r="T26" s="132"/>
      <c r="U26" s="3">
        <v>29</v>
      </c>
      <c r="V26" s="3">
        <v>14</v>
      </c>
      <c r="W26" s="7">
        <f t="shared" si="5"/>
        <v>2</v>
      </c>
      <c r="X26" s="7">
        <f t="shared" si="6"/>
        <v>2</v>
      </c>
      <c r="Y26" s="7">
        <f t="shared" si="7"/>
        <v>3.0000000000000071</v>
      </c>
      <c r="Z26" s="7">
        <f t="shared" si="8"/>
        <v>3</v>
      </c>
      <c r="AA26" s="7">
        <f t="shared" si="9"/>
        <v>2</v>
      </c>
    </row>
    <row r="27" spans="2:27" x14ac:dyDescent="0.25">
      <c r="B27" s="132"/>
      <c r="C27" s="3">
        <v>30</v>
      </c>
      <c r="D27" s="3">
        <v>15</v>
      </c>
      <c r="E27" s="5">
        <v>0.3</v>
      </c>
      <c r="F27" s="5">
        <v>0.2</v>
      </c>
      <c r="G27" s="5">
        <v>9.9999999999999645E-2</v>
      </c>
      <c r="H27" s="5">
        <v>0.2</v>
      </c>
      <c r="I27" s="5">
        <v>0.1</v>
      </c>
      <c r="T27" s="132"/>
      <c r="U27" s="3">
        <v>30</v>
      </c>
      <c r="V27" s="3">
        <v>15</v>
      </c>
      <c r="W27" s="7">
        <f t="shared" si="5"/>
        <v>3</v>
      </c>
      <c r="X27" s="7">
        <f t="shared" si="6"/>
        <v>2</v>
      </c>
      <c r="Y27" s="7">
        <f t="shared" si="7"/>
        <v>0.99999999999999645</v>
      </c>
      <c r="Z27" s="7">
        <f t="shared" si="8"/>
        <v>2</v>
      </c>
      <c r="AA27" s="7">
        <f t="shared" si="9"/>
        <v>1</v>
      </c>
    </row>
    <row r="28" spans="2:27" x14ac:dyDescent="0.25">
      <c r="B28" s="133"/>
      <c r="C28" s="3">
        <v>31</v>
      </c>
      <c r="D28" s="3">
        <v>16</v>
      </c>
      <c r="E28" s="5">
        <v>0.3</v>
      </c>
      <c r="F28" s="5">
        <v>0.3</v>
      </c>
      <c r="G28" s="5">
        <v>0.19999999999999929</v>
      </c>
      <c r="H28" s="5">
        <v>0.2</v>
      </c>
      <c r="I28" s="5">
        <v>0.2</v>
      </c>
      <c r="T28" s="133"/>
      <c r="U28" s="3">
        <v>31</v>
      </c>
      <c r="V28" s="3">
        <v>16</v>
      </c>
      <c r="W28" s="7">
        <f t="shared" si="5"/>
        <v>3</v>
      </c>
      <c r="X28" s="7">
        <f t="shared" si="6"/>
        <v>3</v>
      </c>
      <c r="Y28" s="7">
        <f t="shared" si="7"/>
        <v>1.9999999999999929</v>
      </c>
      <c r="Z28" s="7">
        <f t="shared" si="8"/>
        <v>2</v>
      </c>
      <c r="AA28" s="7">
        <f t="shared" si="9"/>
        <v>2</v>
      </c>
    </row>
    <row r="29" spans="2:27" x14ac:dyDescent="0.25">
      <c r="B29" s="124" t="s">
        <v>3</v>
      </c>
      <c r="C29" s="3">
        <v>1</v>
      </c>
      <c r="D29" s="3">
        <v>17</v>
      </c>
      <c r="E29" s="5">
        <v>0.2</v>
      </c>
      <c r="F29" s="5">
        <v>0.2</v>
      </c>
      <c r="G29" s="5">
        <v>0.19999999999999929</v>
      </c>
      <c r="H29" s="5">
        <v>0.3</v>
      </c>
      <c r="I29" s="5">
        <v>0.2</v>
      </c>
      <c r="T29" s="124" t="s">
        <v>3</v>
      </c>
      <c r="U29" s="3">
        <v>1</v>
      </c>
      <c r="V29" s="3">
        <v>17</v>
      </c>
      <c r="W29" s="7">
        <f t="shared" si="5"/>
        <v>2</v>
      </c>
      <c r="X29" s="7">
        <f t="shared" si="6"/>
        <v>2</v>
      </c>
      <c r="Y29" s="7">
        <f t="shared" si="7"/>
        <v>1.9999999999999929</v>
      </c>
      <c r="Z29" s="7">
        <f t="shared" si="8"/>
        <v>3</v>
      </c>
      <c r="AA29" s="7">
        <f t="shared" si="9"/>
        <v>2</v>
      </c>
    </row>
    <row r="30" spans="2:27" x14ac:dyDescent="0.25">
      <c r="B30" s="124"/>
      <c r="C30" s="3">
        <v>2</v>
      </c>
      <c r="D30" s="3">
        <v>18</v>
      </c>
      <c r="E30" s="5">
        <v>0.2</v>
      </c>
      <c r="F30" s="5">
        <v>0.2</v>
      </c>
      <c r="G30" s="5">
        <v>0.25</v>
      </c>
      <c r="H30" s="5">
        <v>0.2</v>
      </c>
      <c r="I30" s="5">
        <v>0.2</v>
      </c>
      <c r="T30" s="124"/>
      <c r="U30" s="3">
        <v>2</v>
      </c>
      <c r="V30" s="3">
        <v>18</v>
      </c>
      <c r="W30" s="7">
        <f t="shared" si="5"/>
        <v>2</v>
      </c>
      <c r="X30" s="7">
        <f t="shared" si="6"/>
        <v>2</v>
      </c>
      <c r="Y30" s="7">
        <f t="shared" si="7"/>
        <v>2.5</v>
      </c>
      <c r="Z30" s="7">
        <f t="shared" si="8"/>
        <v>2</v>
      </c>
      <c r="AA30" s="7">
        <f t="shared" si="9"/>
        <v>2</v>
      </c>
    </row>
    <row r="31" spans="2:27" x14ac:dyDescent="0.25">
      <c r="B31" s="124"/>
      <c r="C31" s="3">
        <v>3</v>
      </c>
      <c r="D31" s="3">
        <v>19</v>
      </c>
      <c r="E31" s="5">
        <v>0.1</v>
      </c>
      <c r="F31" s="5">
        <v>0.1</v>
      </c>
      <c r="G31" s="5">
        <v>9.9999999999999645E-2</v>
      </c>
      <c r="H31" s="5">
        <v>0.2</v>
      </c>
      <c r="I31" s="5">
        <v>0.1</v>
      </c>
      <c r="T31" s="124"/>
      <c r="U31" s="3">
        <v>3</v>
      </c>
      <c r="V31" s="3">
        <v>19</v>
      </c>
      <c r="W31" s="7">
        <f t="shared" si="5"/>
        <v>1</v>
      </c>
      <c r="X31" s="7">
        <f t="shared" si="6"/>
        <v>1</v>
      </c>
      <c r="Y31" s="7">
        <f t="shared" si="7"/>
        <v>0.99999999999999645</v>
      </c>
      <c r="Z31" s="7">
        <f t="shared" si="8"/>
        <v>2</v>
      </c>
      <c r="AA31" s="7">
        <f t="shared" si="9"/>
        <v>1</v>
      </c>
    </row>
    <row r="32" spans="2:27" x14ac:dyDescent="0.25">
      <c r="B32" s="124"/>
      <c r="C32" s="3">
        <v>4</v>
      </c>
      <c r="D32" s="3">
        <v>20</v>
      </c>
      <c r="E32" s="5">
        <v>0.1</v>
      </c>
      <c r="F32" s="5">
        <v>0.1</v>
      </c>
      <c r="G32" s="5">
        <v>9.9999999999999645E-2</v>
      </c>
      <c r="H32" s="5">
        <v>0.2</v>
      </c>
      <c r="I32" s="5">
        <v>0.2</v>
      </c>
      <c r="T32" s="124"/>
      <c r="U32" s="3">
        <v>4</v>
      </c>
      <c r="V32" s="3">
        <v>20</v>
      </c>
      <c r="W32" s="7">
        <f t="shared" si="5"/>
        <v>1</v>
      </c>
      <c r="X32" s="7">
        <f t="shared" si="6"/>
        <v>1</v>
      </c>
      <c r="Y32" s="7">
        <f t="shared" si="7"/>
        <v>0.99999999999999645</v>
      </c>
      <c r="Z32" s="7">
        <f t="shared" si="8"/>
        <v>2</v>
      </c>
      <c r="AA32" s="7">
        <f t="shared" si="9"/>
        <v>2</v>
      </c>
    </row>
    <row r="33" spans="2:27" x14ac:dyDescent="0.25">
      <c r="B33" s="124"/>
      <c r="C33" s="3">
        <v>5</v>
      </c>
      <c r="D33" s="3">
        <v>21</v>
      </c>
      <c r="E33" s="5">
        <v>0.2</v>
      </c>
      <c r="F33" s="5">
        <v>0.2</v>
      </c>
      <c r="G33" s="5">
        <v>9.9999999999999645E-2</v>
      </c>
      <c r="H33" s="5">
        <v>0.2</v>
      </c>
      <c r="I33" s="5">
        <v>0.3</v>
      </c>
      <c r="T33" s="124"/>
      <c r="U33" s="3">
        <v>5</v>
      </c>
      <c r="V33" s="3">
        <v>21</v>
      </c>
      <c r="W33" s="7">
        <f t="shared" si="5"/>
        <v>2</v>
      </c>
      <c r="X33" s="7">
        <f t="shared" si="6"/>
        <v>2</v>
      </c>
      <c r="Y33" s="7">
        <f t="shared" si="7"/>
        <v>0.99999999999999645</v>
      </c>
      <c r="Z33" s="7">
        <f t="shared" si="8"/>
        <v>2</v>
      </c>
      <c r="AA33" s="7">
        <f t="shared" si="9"/>
        <v>3</v>
      </c>
    </row>
    <row r="34" spans="2:27" x14ac:dyDescent="0.25">
      <c r="B34" s="124"/>
      <c r="C34" s="3">
        <v>6</v>
      </c>
      <c r="D34" s="3">
        <v>22</v>
      </c>
      <c r="E34" s="5">
        <v>0.1</v>
      </c>
      <c r="F34" s="5">
        <v>0.3</v>
      </c>
      <c r="G34" s="5">
        <v>9.9999999999999645E-2</v>
      </c>
      <c r="H34" s="5">
        <v>0.1</v>
      </c>
      <c r="I34" s="5">
        <v>0.1</v>
      </c>
      <c r="K34">
        <f>SUM(E13:E62)</f>
        <v>14.849999999999994</v>
      </c>
      <c r="L34">
        <f>SUM(F13:F62)</f>
        <v>13.899999999999999</v>
      </c>
      <c r="M34">
        <f>SUM(G13:G62)</f>
        <v>11.549999999999995</v>
      </c>
      <c r="N34">
        <f>SUM(H13:H62)</f>
        <v>15.599999999999998</v>
      </c>
      <c r="O34">
        <f>SUM(I13:I62)</f>
        <v>13.1</v>
      </c>
      <c r="T34" s="124"/>
      <c r="U34" s="3">
        <v>6</v>
      </c>
      <c r="V34" s="3">
        <v>22</v>
      </c>
      <c r="W34" s="7">
        <f t="shared" si="5"/>
        <v>1</v>
      </c>
      <c r="X34" s="7">
        <f t="shared" si="6"/>
        <v>3</v>
      </c>
      <c r="Y34" s="7">
        <f t="shared" si="7"/>
        <v>0.99999999999999645</v>
      </c>
      <c r="Z34" s="7">
        <f t="shared" si="8"/>
        <v>1</v>
      </c>
      <c r="AA34" s="7">
        <f t="shared" si="9"/>
        <v>1</v>
      </c>
    </row>
    <row r="35" spans="2:27" x14ac:dyDescent="0.25">
      <c r="B35" s="124"/>
      <c r="C35" s="3">
        <v>7</v>
      </c>
      <c r="D35" s="3">
        <v>23</v>
      </c>
      <c r="E35" s="5">
        <v>0.19999999999999929</v>
      </c>
      <c r="F35" s="5">
        <v>0.19999999999999929</v>
      </c>
      <c r="G35" s="5">
        <v>0.19999999999999929</v>
      </c>
      <c r="H35" s="5">
        <v>0.19999999999999929</v>
      </c>
      <c r="I35" s="5">
        <v>0.19999999999999929</v>
      </c>
      <c r="K35">
        <f>K34/50</f>
        <v>0.29699999999999988</v>
      </c>
      <c r="L35">
        <f>L34/50</f>
        <v>0.27799999999999997</v>
      </c>
      <c r="M35">
        <f>M34/50</f>
        <v>0.2309999999999999</v>
      </c>
      <c r="N35">
        <f>N34/50</f>
        <v>0.31199999999999994</v>
      </c>
      <c r="O35">
        <f>O34/50</f>
        <v>0.26200000000000001</v>
      </c>
      <c r="T35" s="124"/>
      <c r="U35" s="3">
        <v>7</v>
      </c>
      <c r="V35" s="3">
        <v>23</v>
      </c>
      <c r="W35" s="7">
        <f t="shared" si="5"/>
        <v>1.9999999999999929</v>
      </c>
      <c r="X35" s="7">
        <f t="shared" si="6"/>
        <v>1.9999999999999929</v>
      </c>
      <c r="Y35" s="7">
        <f t="shared" si="7"/>
        <v>1.9999999999999929</v>
      </c>
      <c r="Z35" s="7">
        <f t="shared" si="8"/>
        <v>1.9999999999999929</v>
      </c>
      <c r="AA35" s="7">
        <f t="shared" si="9"/>
        <v>1.9999999999999929</v>
      </c>
    </row>
    <row r="36" spans="2:27" x14ac:dyDescent="0.25">
      <c r="B36" s="124"/>
      <c r="C36" s="3">
        <v>8</v>
      </c>
      <c r="D36" s="3">
        <v>24</v>
      </c>
      <c r="E36" s="5">
        <v>0.19999999999999929</v>
      </c>
      <c r="F36" s="5">
        <v>0.19999999999999929</v>
      </c>
      <c r="G36" s="5">
        <v>0.19999999999999929</v>
      </c>
      <c r="H36" s="5">
        <v>0.3</v>
      </c>
      <c r="I36" s="5">
        <v>0.19999999999999929</v>
      </c>
      <c r="K36" s="16">
        <f>K35*10</f>
        <v>2.9699999999999989</v>
      </c>
      <c r="L36" s="16">
        <f>L35*10</f>
        <v>2.78</v>
      </c>
      <c r="M36" s="16">
        <f>M35*10</f>
        <v>2.3099999999999992</v>
      </c>
      <c r="N36" s="16">
        <f>N35*10</f>
        <v>3.1199999999999992</v>
      </c>
      <c r="O36" s="16">
        <f>O35*10</f>
        <v>2.62</v>
      </c>
      <c r="T36" s="124"/>
      <c r="U36" s="3">
        <v>8</v>
      </c>
      <c r="V36" s="3">
        <v>24</v>
      </c>
      <c r="W36" s="7">
        <f t="shared" si="5"/>
        <v>1.9999999999999929</v>
      </c>
      <c r="X36" s="7">
        <f t="shared" si="6"/>
        <v>1.9999999999999929</v>
      </c>
      <c r="Y36" s="7">
        <f t="shared" si="7"/>
        <v>1.9999999999999929</v>
      </c>
      <c r="Z36" s="7">
        <f t="shared" si="8"/>
        <v>3</v>
      </c>
      <c r="AA36" s="7">
        <f t="shared" si="9"/>
        <v>1.9999999999999929</v>
      </c>
    </row>
    <row r="37" spans="2:27" x14ac:dyDescent="0.25">
      <c r="B37" s="124"/>
      <c r="C37" s="3">
        <v>9</v>
      </c>
      <c r="D37" s="3">
        <v>25</v>
      </c>
      <c r="E37" s="5">
        <v>0.19999999999999929</v>
      </c>
      <c r="F37" s="5">
        <v>0.19999999999999929</v>
      </c>
      <c r="G37" s="5">
        <v>0.19999999999999929</v>
      </c>
      <c r="H37" s="5">
        <v>0.3</v>
      </c>
      <c r="I37" s="5">
        <v>0.19999999999999929</v>
      </c>
      <c r="T37" s="124"/>
      <c r="U37" s="3">
        <v>9</v>
      </c>
      <c r="V37" s="3">
        <v>25</v>
      </c>
      <c r="W37" s="7">
        <f t="shared" si="5"/>
        <v>1.9999999999999929</v>
      </c>
      <c r="X37" s="7">
        <f t="shared" si="6"/>
        <v>1.9999999999999929</v>
      </c>
      <c r="Y37" s="7">
        <f t="shared" si="7"/>
        <v>1.9999999999999929</v>
      </c>
      <c r="Z37" s="7">
        <f t="shared" si="8"/>
        <v>3</v>
      </c>
      <c r="AA37" s="7">
        <f t="shared" si="9"/>
        <v>1.9999999999999929</v>
      </c>
    </row>
    <row r="38" spans="2:27" x14ac:dyDescent="0.25">
      <c r="B38" s="124"/>
      <c r="C38" s="3">
        <v>10</v>
      </c>
      <c r="D38" s="3">
        <v>26</v>
      </c>
      <c r="E38" s="5">
        <v>0.1</v>
      </c>
      <c r="F38" s="5">
        <v>0.2</v>
      </c>
      <c r="G38" s="5">
        <v>0.19999999999999929</v>
      </c>
      <c r="H38" s="5">
        <v>0.2</v>
      </c>
      <c r="I38" s="5">
        <v>0.3</v>
      </c>
      <c r="K38" s="16">
        <f>SUM(E62:E90)</f>
        <v>20.799999999999997</v>
      </c>
      <c r="L38" s="16">
        <f>SUM(F62:F90)</f>
        <v>18.5</v>
      </c>
      <c r="M38" s="16">
        <f>SUM(G62:G90)</f>
        <v>17</v>
      </c>
      <c r="N38" s="16">
        <f>SUM(H62:H90)</f>
        <v>20.700000000000003</v>
      </c>
      <c r="O38" s="16">
        <f>SUM(I62:I90)</f>
        <v>17.199999999999996</v>
      </c>
      <c r="T38" s="124"/>
      <c r="U38" s="3">
        <v>10</v>
      </c>
      <c r="V38" s="3">
        <v>26</v>
      </c>
      <c r="W38" s="7">
        <f t="shared" si="5"/>
        <v>1</v>
      </c>
      <c r="X38" s="7">
        <f t="shared" si="6"/>
        <v>2</v>
      </c>
      <c r="Y38" s="7">
        <f t="shared" si="7"/>
        <v>1.9999999999999929</v>
      </c>
      <c r="Z38" s="7">
        <f t="shared" si="8"/>
        <v>2</v>
      </c>
      <c r="AA38" s="7">
        <f t="shared" si="9"/>
        <v>3</v>
      </c>
    </row>
    <row r="39" spans="2:27" x14ac:dyDescent="0.25">
      <c r="B39" s="124"/>
      <c r="C39" s="3">
        <v>11</v>
      </c>
      <c r="D39" s="3">
        <v>27</v>
      </c>
      <c r="E39" s="5">
        <v>0.2</v>
      </c>
      <c r="F39" s="5">
        <v>0.2</v>
      </c>
      <c r="G39" s="5">
        <v>9.9999999999999645E-2</v>
      </c>
      <c r="H39" s="5">
        <v>0.2</v>
      </c>
      <c r="I39" s="5">
        <v>0.3</v>
      </c>
      <c r="K39">
        <f>K38/28</f>
        <v>0.74285714285714277</v>
      </c>
      <c r="L39">
        <f>L38/28</f>
        <v>0.6607142857142857</v>
      </c>
      <c r="M39">
        <f>M38/28</f>
        <v>0.6071428571428571</v>
      </c>
      <c r="N39">
        <f>N38/28</f>
        <v>0.73928571428571443</v>
      </c>
      <c r="O39">
        <f>O38/28</f>
        <v>0.6142857142857141</v>
      </c>
      <c r="T39" s="124"/>
      <c r="U39" s="3">
        <v>11</v>
      </c>
      <c r="V39" s="3">
        <v>27</v>
      </c>
      <c r="W39" s="7">
        <f t="shared" si="5"/>
        <v>2</v>
      </c>
      <c r="X39" s="7">
        <f t="shared" si="6"/>
        <v>2</v>
      </c>
      <c r="Y39" s="7">
        <f t="shared" si="7"/>
        <v>0.99999999999999645</v>
      </c>
      <c r="Z39" s="7">
        <f t="shared" si="8"/>
        <v>2</v>
      </c>
      <c r="AA39" s="7">
        <f t="shared" si="9"/>
        <v>3</v>
      </c>
    </row>
    <row r="40" spans="2:27" x14ac:dyDescent="0.25">
      <c r="B40" s="124"/>
      <c r="C40" s="3">
        <v>12</v>
      </c>
      <c r="D40" s="3">
        <v>28</v>
      </c>
      <c r="E40" s="5">
        <v>0.2</v>
      </c>
      <c r="F40" s="5">
        <v>0.2</v>
      </c>
      <c r="G40" s="5">
        <v>9.9999999999999645E-2</v>
      </c>
      <c r="H40" s="5">
        <v>0.3</v>
      </c>
      <c r="I40" s="5">
        <v>0.2</v>
      </c>
      <c r="K40">
        <f>K39*10</f>
        <v>7.4285714285714279</v>
      </c>
      <c r="L40">
        <f>L39*10</f>
        <v>6.6071428571428568</v>
      </c>
      <c r="M40">
        <f>M39*10</f>
        <v>6.0714285714285712</v>
      </c>
      <c r="N40">
        <f>N39*10</f>
        <v>7.3928571428571441</v>
      </c>
      <c r="O40">
        <f>O39*10</f>
        <v>6.1428571428571406</v>
      </c>
      <c r="T40" s="124"/>
      <c r="U40" s="3">
        <v>12</v>
      </c>
      <c r="V40" s="3">
        <v>28</v>
      </c>
      <c r="W40" s="7">
        <f t="shared" si="5"/>
        <v>2</v>
      </c>
      <c r="X40" s="7">
        <f t="shared" si="6"/>
        <v>2</v>
      </c>
      <c r="Y40" s="7">
        <f t="shared" si="7"/>
        <v>0.99999999999999645</v>
      </c>
      <c r="Z40" s="7">
        <f t="shared" si="8"/>
        <v>3</v>
      </c>
      <c r="AA40" s="7">
        <f t="shared" si="9"/>
        <v>2</v>
      </c>
    </row>
    <row r="41" spans="2:27" x14ac:dyDescent="0.25">
      <c r="B41" s="124"/>
      <c r="C41" s="3">
        <v>13</v>
      </c>
      <c r="D41" s="3">
        <v>29</v>
      </c>
      <c r="E41" s="5">
        <v>0.19999999999999929</v>
      </c>
      <c r="F41" s="5">
        <v>0.19999999999999929</v>
      </c>
      <c r="G41" s="5">
        <v>0.19999999999999929</v>
      </c>
      <c r="H41" s="5">
        <v>0.19999999999999929</v>
      </c>
      <c r="I41" s="5">
        <v>0.19999999999999929</v>
      </c>
      <c r="T41" s="124"/>
      <c r="U41" s="3">
        <v>13</v>
      </c>
      <c r="V41" s="3">
        <v>29</v>
      </c>
      <c r="W41" s="7">
        <f t="shared" si="5"/>
        <v>1.9999999999999929</v>
      </c>
      <c r="X41" s="7">
        <f t="shared" si="6"/>
        <v>1.9999999999999929</v>
      </c>
      <c r="Y41" s="7">
        <f t="shared" si="7"/>
        <v>1.9999999999999929</v>
      </c>
      <c r="Z41" s="7">
        <f t="shared" si="8"/>
        <v>1.9999999999999929</v>
      </c>
      <c r="AA41" s="7">
        <f t="shared" si="9"/>
        <v>1.9999999999999929</v>
      </c>
    </row>
    <row r="42" spans="2:27" x14ac:dyDescent="0.25">
      <c r="B42" s="124"/>
      <c r="C42" s="3">
        <v>14</v>
      </c>
      <c r="D42" s="3">
        <v>30</v>
      </c>
      <c r="E42" s="5">
        <v>0.19999999999999929</v>
      </c>
      <c r="F42" s="5">
        <v>0.19999999999999929</v>
      </c>
      <c r="G42" s="5">
        <v>0.19999999999999929</v>
      </c>
      <c r="H42" s="5">
        <v>0.19999999999999929</v>
      </c>
      <c r="I42" s="5">
        <v>0.19999999999999929</v>
      </c>
      <c r="K42" s="16">
        <f>SUM(E90:E122)</f>
        <v>21.600000000000009</v>
      </c>
      <c r="L42" s="16">
        <f>SUM(F90:F122)</f>
        <v>21.1</v>
      </c>
      <c r="M42" s="16">
        <f>SUM(G90:G122)</f>
        <v>20.299999999999997</v>
      </c>
      <c r="N42" s="16">
        <f>SUM(H90:H122)</f>
        <v>16.599999999999998</v>
      </c>
      <c r="O42" s="16">
        <f>SUM(I90:I122)</f>
        <v>17.599999999999998</v>
      </c>
      <c r="T42" s="124"/>
      <c r="U42" s="3">
        <v>14</v>
      </c>
      <c r="V42" s="3">
        <v>30</v>
      </c>
      <c r="W42" s="7">
        <f t="shared" si="5"/>
        <v>1.9999999999999929</v>
      </c>
      <c r="X42" s="7">
        <f t="shared" si="6"/>
        <v>1.9999999999999929</v>
      </c>
      <c r="Y42" s="7">
        <f t="shared" si="7"/>
        <v>1.9999999999999929</v>
      </c>
      <c r="Z42" s="7">
        <f t="shared" si="8"/>
        <v>1.9999999999999929</v>
      </c>
      <c r="AA42" s="7">
        <f t="shared" si="9"/>
        <v>1.9999999999999929</v>
      </c>
    </row>
    <row r="43" spans="2:27" x14ac:dyDescent="0.25">
      <c r="B43" s="124"/>
      <c r="C43" s="3">
        <v>15</v>
      </c>
      <c r="D43" s="3">
        <v>31</v>
      </c>
      <c r="E43" s="5">
        <v>0.19999999999999929</v>
      </c>
      <c r="F43" s="5">
        <v>0.19999999999999929</v>
      </c>
      <c r="G43" s="5">
        <v>0.19999999999999929</v>
      </c>
      <c r="H43" s="5">
        <v>0.3</v>
      </c>
      <c r="I43" s="5">
        <v>0.19999999999999929</v>
      </c>
      <c r="K43">
        <f>K42/32</f>
        <v>0.67500000000000027</v>
      </c>
      <c r="L43">
        <f>L42/32</f>
        <v>0.65937500000000004</v>
      </c>
      <c r="M43">
        <f>M42/32</f>
        <v>0.63437499999999991</v>
      </c>
      <c r="N43">
        <f>N42/32</f>
        <v>0.51874999999999993</v>
      </c>
      <c r="O43">
        <f>O42/32</f>
        <v>0.54999999999999993</v>
      </c>
      <c r="T43" s="124"/>
      <c r="U43" s="3">
        <v>15</v>
      </c>
      <c r="V43" s="3">
        <v>31</v>
      </c>
      <c r="W43" s="7">
        <f t="shared" si="5"/>
        <v>1.9999999999999929</v>
      </c>
      <c r="X43" s="7">
        <f t="shared" si="6"/>
        <v>1.9999999999999929</v>
      </c>
      <c r="Y43" s="7">
        <f t="shared" si="7"/>
        <v>1.9999999999999929</v>
      </c>
      <c r="Z43" s="7">
        <f t="shared" si="8"/>
        <v>3</v>
      </c>
      <c r="AA43" s="7">
        <f t="shared" si="9"/>
        <v>1.9999999999999929</v>
      </c>
    </row>
    <row r="44" spans="2:27" x14ac:dyDescent="0.25">
      <c r="B44" s="124"/>
      <c r="C44" s="3">
        <v>16</v>
      </c>
      <c r="D44" s="3">
        <v>32</v>
      </c>
      <c r="E44" s="5">
        <v>0.2</v>
      </c>
      <c r="F44" s="5">
        <v>0.2</v>
      </c>
      <c r="G44" s="5">
        <v>0.14999999999999858</v>
      </c>
      <c r="H44" s="5">
        <v>0.3</v>
      </c>
      <c r="I44" s="5">
        <v>0.2</v>
      </c>
      <c r="K44">
        <f>K43*10</f>
        <v>6.7500000000000027</v>
      </c>
      <c r="L44">
        <f>L43*10</f>
        <v>6.59375</v>
      </c>
      <c r="M44">
        <f>M43*10</f>
        <v>6.3437499999999991</v>
      </c>
      <c r="N44">
        <f>N43*10</f>
        <v>5.1874999999999991</v>
      </c>
      <c r="O44">
        <f>O43*10</f>
        <v>5.4999999999999991</v>
      </c>
      <c r="T44" s="124"/>
      <c r="U44" s="3">
        <v>16</v>
      </c>
      <c r="V44" s="3">
        <v>32</v>
      </c>
      <c r="W44" s="7">
        <f t="shared" si="5"/>
        <v>2</v>
      </c>
      <c r="X44" s="7">
        <f t="shared" si="6"/>
        <v>2</v>
      </c>
      <c r="Y44" s="7">
        <f t="shared" si="7"/>
        <v>1.4999999999999858</v>
      </c>
      <c r="Z44" s="7">
        <f t="shared" si="8"/>
        <v>3</v>
      </c>
      <c r="AA44" s="7">
        <f t="shared" si="9"/>
        <v>2</v>
      </c>
    </row>
    <row r="45" spans="2:27" x14ac:dyDescent="0.25">
      <c r="B45" s="124"/>
      <c r="C45" s="3">
        <v>17</v>
      </c>
      <c r="D45" s="3">
        <v>33</v>
      </c>
      <c r="E45" s="5">
        <v>0.2</v>
      </c>
      <c r="F45" s="5">
        <v>0.2</v>
      </c>
      <c r="G45" s="5">
        <v>0.34999999999999964</v>
      </c>
      <c r="H45" s="5">
        <v>0.3</v>
      </c>
      <c r="I45" s="5">
        <v>0.2</v>
      </c>
      <c r="T45" s="124"/>
      <c r="U45" s="3">
        <v>17</v>
      </c>
      <c r="V45" s="3">
        <v>33</v>
      </c>
      <c r="W45" s="7">
        <f t="shared" si="5"/>
        <v>2</v>
      </c>
      <c r="X45" s="7">
        <f t="shared" si="6"/>
        <v>2</v>
      </c>
      <c r="Y45" s="7">
        <f t="shared" si="7"/>
        <v>3.4999999999999964</v>
      </c>
      <c r="Z45" s="7">
        <f t="shared" si="8"/>
        <v>3</v>
      </c>
      <c r="AA45" s="7">
        <f t="shared" si="9"/>
        <v>2</v>
      </c>
    </row>
    <row r="46" spans="2:27" x14ac:dyDescent="0.25">
      <c r="B46" s="124"/>
      <c r="C46" s="3">
        <v>18</v>
      </c>
      <c r="D46" s="3">
        <v>34</v>
      </c>
      <c r="E46" s="5">
        <v>0.3</v>
      </c>
      <c r="F46" s="5">
        <v>0.3</v>
      </c>
      <c r="G46" s="5">
        <v>0.30000000000000071</v>
      </c>
      <c r="H46" s="5">
        <v>0.4</v>
      </c>
      <c r="I46" s="5">
        <v>0.3</v>
      </c>
      <c r="T46" s="124"/>
      <c r="U46" s="3">
        <v>18</v>
      </c>
      <c r="V46" s="3">
        <v>34</v>
      </c>
      <c r="W46" s="7">
        <f t="shared" si="5"/>
        <v>3</v>
      </c>
      <c r="X46" s="7">
        <f t="shared" si="6"/>
        <v>3</v>
      </c>
      <c r="Y46" s="7">
        <f t="shared" si="7"/>
        <v>3.0000000000000071</v>
      </c>
      <c r="Z46" s="7">
        <f t="shared" si="8"/>
        <v>4</v>
      </c>
      <c r="AA46" s="7">
        <f t="shared" si="9"/>
        <v>3</v>
      </c>
    </row>
    <row r="47" spans="2:27" x14ac:dyDescent="0.25">
      <c r="B47" s="124"/>
      <c r="C47" s="3">
        <v>19</v>
      </c>
      <c r="D47" s="3">
        <v>35</v>
      </c>
      <c r="E47" s="5">
        <v>0.3</v>
      </c>
      <c r="F47" s="5">
        <v>0.3</v>
      </c>
      <c r="G47" s="5">
        <v>0.30000000000000071</v>
      </c>
      <c r="H47" s="5">
        <v>0.4</v>
      </c>
      <c r="I47" s="5">
        <v>0.4</v>
      </c>
      <c r="T47" s="124"/>
      <c r="U47" s="3">
        <v>19</v>
      </c>
      <c r="V47" s="3">
        <v>35</v>
      </c>
      <c r="W47" s="7">
        <f t="shared" si="5"/>
        <v>3</v>
      </c>
      <c r="X47" s="7">
        <f t="shared" si="6"/>
        <v>3</v>
      </c>
      <c r="Y47" s="7">
        <f t="shared" si="7"/>
        <v>3.0000000000000071</v>
      </c>
      <c r="Z47" s="7">
        <f t="shared" si="8"/>
        <v>4</v>
      </c>
      <c r="AA47" s="7">
        <f t="shared" si="9"/>
        <v>4</v>
      </c>
    </row>
    <row r="48" spans="2:27" x14ac:dyDescent="0.25">
      <c r="B48" s="124"/>
      <c r="C48" s="3">
        <v>20</v>
      </c>
      <c r="D48" s="3">
        <v>36</v>
      </c>
      <c r="E48" s="5">
        <v>0.4</v>
      </c>
      <c r="F48" s="5">
        <v>0.3</v>
      </c>
      <c r="G48" s="5">
        <v>0.19999999999999929</v>
      </c>
      <c r="H48" s="5">
        <v>0.5</v>
      </c>
      <c r="I48" s="5">
        <v>0.5</v>
      </c>
      <c r="T48" s="124"/>
      <c r="U48" s="3">
        <v>20</v>
      </c>
      <c r="V48" s="3">
        <v>36</v>
      </c>
      <c r="W48" s="7">
        <f t="shared" si="5"/>
        <v>4</v>
      </c>
      <c r="X48" s="7">
        <f t="shared" si="6"/>
        <v>3</v>
      </c>
      <c r="Y48" s="7">
        <f t="shared" si="7"/>
        <v>1.9999999999999929</v>
      </c>
      <c r="Z48" s="7">
        <f t="shared" si="8"/>
        <v>5</v>
      </c>
      <c r="AA48" s="7">
        <f t="shared" si="9"/>
        <v>5</v>
      </c>
    </row>
    <row r="49" spans="2:27" x14ac:dyDescent="0.25">
      <c r="B49" s="124"/>
      <c r="C49" s="3">
        <v>21</v>
      </c>
      <c r="D49" s="3">
        <v>37</v>
      </c>
      <c r="E49" s="5">
        <v>0.4</v>
      </c>
      <c r="F49" s="5">
        <v>0.4</v>
      </c>
      <c r="G49" s="5">
        <v>0.39999999999999858</v>
      </c>
      <c r="H49" s="5">
        <v>0.6</v>
      </c>
      <c r="I49" s="5">
        <v>0.3</v>
      </c>
      <c r="T49" s="124"/>
      <c r="U49" s="3">
        <v>21</v>
      </c>
      <c r="V49" s="3">
        <v>37</v>
      </c>
      <c r="W49" s="7">
        <f t="shared" si="5"/>
        <v>4</v>
      </c>
      <c r="X49" s="7">
        <f t="shared" si="6"/>
        <v>4</v>
      </c>
      <c r="Y49" s="7">
        <f t="shared" si="7"/>
        <v>3.9999999999999858</v>
      </c>
      <c r="Z49" s="7">
        <f t="shared" si="8"/>
        <v>6</v>
      </c>
      <c r="AA49" s="7">
        <f t="shared" si="9"/>
        <v>3</v>
      </c>
    </row>
    <row r="50" spans="2:27" x14ac:dyDescent="0.25">
      <c r="B50" s="124"/>
      <c r="C50" s="3">
        <v>22</v>
      </c>
      <c r="D50" s="3">
        <v>38</v>
      </c>
      <c r="E50" s="5">
        <v>0.4</v>
      </c>
      <c r="F50" s="5">
        <v>0.4</v>
      </c>
      <c r="G50" s="5">
        <v>0.30000000000000071</v>
      </c>
      <c r="H50" s="5">
        <v>0.5</v>
      </c>
      <c r="I50" s="5">
        <v>0.4</v>
      </c>
      <c r="T50" s="124"/>
      <c r="U50" s="3">
        <v>22</v>
      </c>
      <c r="V50" s="3">
        <v>38</v>
      </c>
      <c r="W50" s="7">
        <f t="shared" si="5"/>
        <v>4</v>
      </c>
      <c r="X50" s="7">
        <f t="shared" si="6"/>
        <v>4</v>
      </c>
      <c r="Y50" s="7">
        <f t="shared" si="7"/>
        <v>3.0000000000000071</v>
      </c>
      <c r="Z50" s="7">
        <f t="shared" si="8"/>
        <v>5</v>
      </c>
      <c r="AA50" s="7">
        <f t="shared" si="9"/>
        <v>4</v>
      </c>
    </row>
    <row r="51" spans="2:27" x14ac:dyDescent="0.25">
      <c r="B51" s="124"/>
      <c r="C51" s="3">
        <v>23</v>
      </c>
      <c r="D51" s="3">
        <v>39</v>
      </c>
      <c r="E51" s="5">
        <v>0.3</v>
      </c>
      <c r="F51" s="5">
        <v>0.3</v>
      </c>
      <c r="G51" s="5">
        <v>0.5</v>
      </c>
      <c r="H51" s="5">
        <v>0.3</v>
      </c>
      <c r="I51" s="5">
        <v>0.3</v>
      </c>
      <c r="T51" s="124"/>
      <c r="U51" s="3">
        <v>23</v>
      </c>
      <c r="V51" s="3">
        <v>39</v>
      </c>
      <c r="W51" s="7">
        <f t="shared" si="5"/>
        <v>3</v>
      </c>
      <c r="X51" s="7">
        <f t="shared" si="6"/>
        <v>3</v>
      </c>
      <c r="Y51" s="7">
        <f t="shared" si="7"/>
        <v>5</v>
      </c>
      <c r="Z51" s="7">
        <f t="shared" si="8"/>
        <v>3</v>
      </c>
      <c r="AA51" s="7">
        <f t="shared" si="9"/>
        <v>3</v>
      </c>
    </row>
    <row r="52" spans="2:27" x14ac:dyDescent="0.25">
      <c r="B52" s="124"/>
      <c r="C52" s="3">
        <v>24</v>
      </c>
      <c r="D52" s="3">
        <v>40</v>
      </c>
      <c r="E52" s="5">
        <v>0.4</v>
      </c>
      <c r="F52" s="5">
        <v>0.3</v>
      </c>
      <c r="G52" s="5">
        <v>0.40000000000000036</v>
      </c>
      <c r="H52" s="5">
        <v>0.5</v>
      </c>
      <c r="I52" s="5">
        <v>0.6</v>
      </c>
      <c r="T52" s="124"/>
      <c r="U52" s="3">
        <v>24</v>
      </c>
      <c r="V52" s="3">
        <v>40</v>
      </c>
      <c r="W52" s="7">
        <f t="shared" si="5"/>
        <v>4</v>
      </c>
      <c r="X52" s="7">
        <f t="shared" si="6"/>
        <v>3</v>
      </c>
      <c r="Y52" s="7">
        <f t="shared" si="7"/>
        <v>4.0000000000000036</v>
      </c>
      <c r="Z52" s="7">
        <f t="shared" si="8"/>
        <v>5</v>
      </c>
      <c r="AA52" s="7">
        <f t="shared" si="9"/>
        <v>6</v>
      </c>
    </row>
    <row r="53" spans="2:27" x14ac:dyDescent="0.25">
      <c r="B53" s="124"/>
      <c r="C53" s="3">
        <v>25</v>
      </c>
      <c r="D53" s="3">
        <v>41</v>
      </c>
      <c r="E53" s="5">
        <v>0.3</v>
      </c>
      <c r="F53" s="5">
        <v>0.3</v>
      </c>
      <c r="G53" s="5">
        <v>0.30000000000000071</v>
      </c>
      <c r="H53" s="5">
        <v>0.7</v>
      </c>
      <c r="I53" s="5">
        <v>0.4</v>
      </c>
      <c r="T53" s="124"/>
      <c r="U53" s="3">
        <v>25</v>
      </c>
      <c r="V53" s="3">
        <v>41</v>
      </c>
      <c r="W53" s="7">
        <f t="shared" si="5"/>
        <v>3</v>
      </c>
      <c r="X53" s="7">
        <f t="shared" si="6"/>
        <v>3</v>
      </c>
      <c r="Y53" s="7">
        <f t="shared" si="7"/>
        <v>3.0000000000000071</v>
      </c>
      <c r="Z53" s="7">
        <f t="shared" si="8"/>
        <v>7</v>
      </c>
      <c r="AA53" s="7">
        <f t="shared" si="9"/>
        <v>4</v>
      </c>
    </row>
    <row r="54" spans="2:27" x14ac:dyDescent="0.25">
      <c r="B54" s="124"/>
      <c r="C54" s="3">
        <v>26</v>
      </c>
      <c r="D54" s="3">
        <v>42</v>
      </c>
      <c r="E54" s="5">
        <v>0.6</v>
      </c>
      <c r="F54" s="5">
        <v>0.6</v>
      </c>
      <c r="G54" s="5">
        <v>0.5</v>
      </c>
      <c r="H54" s="5">
        <v>0.4</v>
      </c>
      <c r="I54" s="5">
        <v>0.4</v>
      </c>
      <c r="T54" s="124"/>
      <c r="U54" s="3">
        <v>26</v>
      </c>
      <c r="V54" s="3">
        <v>42</v>
      </c>
      <c r="W54" s="7">
        <f t="shared" si="5"/>
        <v>6</v>
      </c>
      <c r="X54" s="7">
        <f t="shared" si="6"/>
        <v>6</v>
      </c>
      <c r="Y54" s="7">
        <f t="shared" si="7"/>
        <v>5</v>
      </c>
      <c r="Z54" s="7">
        <f t="shared" si="8"/>
        <v>4</v>
      </c>
      <c r="AA54" s="7">
        <f t="shared" si="9"/>
        <v>4</v>
      </c>
    </row>
    <row r="55" spans="2:27" x14ac:dyDescent="0.25">
      <c r="B55" s="124"/>
      <c r="C55" s="3">
        <v>27</v>
      </c>
      <c r="D55" s="3">
        <v>43</v>
      </c>
      <c r="E55" s="5">
        <v>0.5</v>
      </c>
      <c r="F55" s="5">
        <v>0.5</v>
      </c>
      <c r="G55" s="5">
        <v>0.4</v>
      </c>
      <c r="H55" s="5">
        <v>0.6</v>
      </c>
      <c r="I55" s="5">
        <v>0.5</v>
      </c>
      <c r="L55" s="124" t="s">
        <v>143</v>
      </c>
      <c r="M55" s="115" t="s">
        <v>147</v>
      </c>
      <c r="N55" s="115"/>
      <c r="O55" s="115"/>
      <c r="T55" s="124"/>
      <c r="U55" s="3">
        <v>27</v>
      </c>
      <c r="V55" s="3">
        <v>43</v>
      </c>
      <c r="W55" s="7">
        <f t="shared" si="5"/>
        <v>5</v>
      </c>
      <c r="X55" s="7">
        <f t="shared" si="6"/>
        <v>5</v>
      </c>
      <c r="Y55" s="7">
        <f t="shared" si="7"/>
        <v>4</v>
      </c>
      <c r="Z55" s="7">
        <f t="shared" si="8"/>
        <v>6</v>
      </c>
      <c r="AA55" s="7">
        <f t="shared" si="9"/>
        <v>5</v>
      </c>
    </row>
    <row r="56" spans="2:27" x14ac:dyDescent="0.25">
      <c r="B56" s="124"/>
      <c r="C56" s="3">
        <v>28</v>
      </c>
      <c r="D56" s="3">
        <v>44</v>
      </c>
      <c r="E56" s="5">
        <v>0.5</v>
      </c>
      <c r="F56" s="5">
        <v>0.5</v>
      </c>
      <c r="G56" s="5">
        <v>0.40000000000000036</v>
      </c>
      <c r="H56" s="5">
        <v>0.5</v>
      </c>
      <c r="I56" s="5">
        <v>0.3</v>
      </c>
      <c r="L56" s="124"/>
      <c r="M56" s="115"/>
      <c r="N56" s="115"/>
      <c r="O56" s="115"/>
      <c r="T56" s="124"/>
      <c r="U56" s="3">
        <v>28</v>
      </c>
      <c r="V56" s="3">
        <v>44</v>
      </c>
      <c r="W56" s="7">
        <f t="shared" si="5"/>
        <v>5</v>
      </c>
      <c r="X56" s="7">
        <f t="shared" si="6"/>
        <v>5</v>
      </c>
      <c r="Y56" s="7">
        <f t="shared" si="7"/>
        <v>4.0000000000000036</v>
      </c>
      <c r="Z56" s="7">
        <f t="shared" si="8"/>
        <v>5</v>
      </c>
      <c r="AA56" s="7">
        <f t="shared" si="9"/>
        <v>3</v>
      </c>
    </row>
    <row r="57" spans="2:27" x14ac:dyDescent="0.25">
      <c r="B57" s="124"/>
      <c r="C57" s="3">
        <v>29</v>
      </c>
      <c r="D57" s="3">
        <v>45</v>
      </c>
      <c r="E57" s="5">
        <v>0.5</v>
      </c>
      <c r="F57" s="5">
        <v>0.5</v>
      </c>
      <c r="G57" s="5">
        <v>0.40000000000000036</v>
      </c>
      <c r="H57" s="5">
        <v>0.5</v>
      </c>
      <c r="I57" s="5">
        <v>0.4</v>
      </c>
      <c r="L57" s="73"/>
      <c r="M57" s="73" t="s">
        <v>148</v>
      </c>
      <c r="N57" s="73" t="s">
        <v>149</v>
      </c>
      <c r="O57" s="73" t="s">
        <v>150</v>
      </c>
      <c r="T57" s="124"/>
      <c r="U57" s="3">
        <v>29</v>
      </c>
      <c r="V57" s="3">
        <v>45</v>
      </c>
      <c r="W57" s="7">
        <f t="shared" si="5"/>
        <v>5</v>
      </c>
      <c r="X57" s="7">
        <f t="shared" si="6"/>
        <v>5</v>
      </c>
      <c r="Y57" s="7">
        <f t="shared" si="7"/>
        <v>4.0000000000000036</v>
      </c>
      <c r="Z57" s="7">
        <f t="shared" si="8"/>
        <v>5</v>
      </c>
      <c r="AA57" s="7">
        <f t="shared" si="9"/>
        <v>4</v>
      </c>
    </row>
    <row r="58" spans="2:27" x14ac:dyDescent="0.25">
      <c r="B58" s="124"/>
      <c r="C58" s="3">
        <v>30</v>
      </c>
      <c r="D58" s="3">
        <v>46</v>
      </c>
      <c r="E58" s="5">
        <v>0.5</v>
      </c>
      <c r="F58" s="5">
        <v>0.5</v>
      </c>
      <c r="G58" s="5">
        <v>0.40000000000000036</v>
      </c>
      <c r="H58" s="5">
        <v>0.5</v>
      </c>
      <c r="I58" s="5">
        <v>0.4</v>
      </c>
      <c r="L58" s="73" t="s">
        <v>144</v>
      </c>
      <c r="M58" s="100">
        <v>2.9699999999999989</v>
      </c>
      <c r="N58" s="100">
        <v>7.4285714285714279</v>
      </c>
      <c r="O58" s="100">
        <v>6.75</v>
      </c>
      <c r="T58" s="124"/>
      <c r="U58" s="3">
        <v>30</v>
      </c>
      <c r="V58" s="3">
        <v>46</v>
      </c>
      <c r="W58" s="7">
        <f t="shared" si="5"/>
        <v>5</v>
      </c>
      <c r="X58" s="7">
        <f t="shared" si="6"/>
        <v>5</v>
      </c>
      <c r="Y58" s="7">
        <f t="shared" si="7"/>
        <v>4.0000000000000036</v>
      </c>
      <c r="Z58" s="7">
        <f t="shared" si="8"/>
        <v>5</v>
      </c>
      <c r="AA58" s="7">
        <f t="shared" si="9"/>
        <v>4</v>
      </c>
    </row>
    <row r="59" spans="2:27" x14ac:dyDescent="0.25">
      <c r="B59" s="124" t="s">
        <v>4</v>
      </c>
      <c r="C59" s="3">
        <v>1</v>
      </c>
      <c r="D59" s="3">
        <v>47</v>
      </c>
      <c r="E59" s="5">
        <v>0.7</v>
      </c>
      <c r="F59" s="5">
        <v>0.6</v>
      </c>
      <c r="G59" s="5">
        <v>0.40000000000000036</v>
      </c>
      <c r="H59" s="5">
        <v>0.5</v>
      </c>
      <c r="I59" s="5">
        <v>0.6</v>
      </c>
      <c r="L59" s="73" t="s">
        <v>145</v>
      </c>
      <c r="M59" s="100">
        <v>2.78</v>
      </c>
      <c r="N59" s="100">
        <v>6.6071428571428568</v>
      </c>
      <c r="O59" s="100">
        <v>6.59375</v>
      </c>
      <c r="T59" s="124" t="s">
        <v>4</v>
      </c>
      <c r="U59" s="3">
        <v>1</v>
      </c>
      <c r="V59" s="3">
        <v>47</v>
      </c>
      <c r="W59" s="7">
        <f t="shared" si="5"/>
        <v>7</v>
      </c>
      <c r="X59" s="7">
        <f t="shared" si="6"/>
        <v>6</v>
      </c>
      <c r="Y59" s="7">
        <f t="shared" si="7"/>
        <v>4.0000000000000036</v>
      </c>
      <c r="Z59" s="7">
        <f t="shared" si="8"/>
        <v>5</v>
      </c>
      <c r="AA59" s="7">
        <f t="shared" si="9"/>
        <v>6</v>
      </c>
    </row>
    <row r="60" spans="2:27" x14ac:dyDescent="0.25">
      <c r="B60" s="124"/>
      <c r="C60" s="3">
        <v>2</v>
      </c>
      <c r="D60" s="3">
        <v>48</v>
      </c>
      <c r="E60" s="5">
        <v>0.7</v>
      </c>
      <c r="F60" s="5">
        <v>0.6</v>
      </c>
      <c r="G60" s="5">
        <v>0.40000000000000036</v>
      </c>
      <c r="H60" s="5">
        <v>0.5</v>
      </c>
      <c r="I60" s="5">
        <v>0.8</v>
      </c>
      <c r="L60" s="73" t="s">
        <v>146</v>
      </c>
      <c r="M60" s="100">
        <v>2.3099999999999992</v>
      </c>
      <c r="N60" s="100">
        <v>6.0714285714285712</v>
      </c>
      <c r="O60" s="100">
        <v>6.3437499999999991</v>
      </c>
      <c r="T60" s="124"/>
      <c r="U60" s="3">
        <v>2</v>
      </c>
      <c r="V60" s="3">
        <v>48</v>
      </c>
      <c r="W60" s="7">
        <f t="shared" si="5"/>
        <v>7</v>
      </c>
      <c r="X60" s="7">
        <f t="shared" si="6"/>
        <v>6</v>
      </c>
      <c r="Y60" s="7">
        <f t="shared" si="7"/>
        <v>4.0000000000000036</v>
      </c>
      <c r="Z60" s="7">
        <f t="shared" si="8"/>
        <v>5</v>
      </c>
      <c r="AA60" s="7">
        <f t="shared" si="9"/>
        <v>8</v>
      </c>
    </row>
    <row r="61" spans="2:27" x14ac:dyDescent="0.25">
      <c r="B61" s="124"/>
      <c r="C61" s="3">
        <v>3</v>
      </c>
      <c r="D61" s="3">
        <v>49</v>
      </c>
      <c r="E61" s="5">
        <v>0.7</v>
      </c>
      <c r="F61" s="5">
        <v>0.6</v>
      </c>
      <c r="G61" s="5">
        <v>0.5</v>
      </c>
      <c r="H61" s="5">
        <v>0.7</v>
      </c>
      <c r="I61" s="5">
        <v>0.4</v>
      </c>
      <c r="L61" s="73" t="s">
        <v>28</v>
      </c>
      <c r="M61" s="100">
        <v>3.1199999999999992</v>
      </c>
      <c r="N61" s="100">
        <v>7.3928571428571441</v>
      </c>
      <c r="O61" s="100">
        <v>5.1874999999999991</v>
      </c>
      <c r="T61" s="124"/>
      <c r="U61" s="3">
        <v>3</v>
      </c>
      <c r="V61" s="3">
        <v>49</v>
      </c>
      <c r="W61" s="7">
        <f t="shared" si="5"/>
        <v>7</v>
      </c>
      <c r="X61" s="7">
        <f t="shared" si="6"/>
        <v>6</v>
      </c>
      <c r="Y61" s="7">
        <f t="shared" si="7"/>
        <v>5</v>
      </c>
      <c r="Z61" s="7">
        <f t="shared" si="8"/>
        <v>7</v>
      </c>
      <c r="AA61" s="7">
        <f t="shared" si="9"/>
        <v>4</v>
      </c>
    </row>
    <row r="62" spans="2:27" x14ac:dyDescent="0.25">
      <c r="B62" s="124"/>
      <c r="C62" s="3">
        <v>4</v>
      </c>
      <c r="D62" s="3">
        <v>50</v>
      </c>
      <c r="E62" s="5">
        <v>0.5</v>
      </c>
      <c r="F62" s="5">
        <v>0.5</v>
      </c>
      <c r="G62" s="5">
        <v>0.40000000000000036</v>
      </c>
      <c r="H62" s="5">
        <v>0.6</v>
      </c>
      <c r="I62" s="5">
        <v>0.4</v>
      </c>
      <c r="L62" s="73" t="s">
        <v>29</v>
      </c>
      <c r="M62" s="100">
        <v>2.62</v>
      </c>
      <c r="N62" s="100">
        <v>6.1428571428571406</v>
      </c>
      <c r="O62" s="100">
        <v>5.4999999999999991</v>
      </c>
      <c r="T62" s="124"/>
      <c r="U62" s="3">
        <v>4</v>
      </c>
      <c r="V62" s="3">
        <v>50</v>
      </c>
      <c r="W62" s="7">
        <f t="shared" si="5"/>
        <v>5</v>
      </c>
      <c r="X62" s="7">
        <f t="shared" si="6"/>
        <v>5</v>
      </c>
      <c r="Y62" s="7">
        <f t="shared" si="7"/>
        <v>4.0000000000000036</v>
      </c>
      <c r="Z62" s="7">
        <f t="shared" si="8"/>
        <v>6</v>
      </c>
      <c r="AA62" s="7">
        <f t="shared" si="9"/>
        <v>4</v>
      </c>
    </row>
    <row r="63" spans="2:27" x14ac:dyDescent="0.25">
      <c r="B63" s="124"/>
      <c r="C63" s="3">
        <v>5</v>
      </c>
      <c r="D63" s="3">
        <v>51</v>
      </c>
      <c r="E63" s="5">
        <v>0.5</v>
      </c>
      <c r="F63" s="5">
        <v>0.4</v>
      </c>
      <c r="G63" s="5">
        <v>0.40000000000000036</v>
      </c>
      <c r="H63" s="5">
        <v>0.5</v>
      </c>
      <c r="I63" s="5">
        <v>0.5</v>
      </c>
      <c r="T63" s="124"/>
      <c r="U63" s="3">
        <v>5</v>
      </c>
      <c r="V63" s="3">
        <v>51</v>
      </c>
      <c r="W63" s="7">
        <f t="shared" si="5"/>
        <v>5</v>
      </c>
      <c r="X63" s="7">
        <f t="shared" si="6"/>
        <v>4</v>
      </c>
      <c r="Y63" s="7">
        <f t="shared" si="7"/>
        <v>4.0000000000000036</v>
      </c>
      <c r="Z63" s="7">
        <f t="shared" si="8"/>
        <v>5</v>
      </c>
      <c r="AA63" s="7">
        <f t="shared" si="9"/>
        <v>5</v>
      </c>
    </row>
    <row r="64" spans="2:27" x14ac:dyDescent="0.25">
      <c r="B64" s="124"/>
      <c r="C64" s="3">
        <v>6</v>
      </c>
      <c r="D64" s="3">
        <v>52</v>
      </c>
      <c r="E64" s="5">
        <v>0.5</v>
      </c>
      <c r="F64" s="5">
        <v>0.4</v>
      </c>
      <c r="G64" s="5">
        <v>0.40000000000000036</v>
      </c>
      <c r="H64" s="5">
        <v>0.7</v>
      </c>
      <c r="I64" s="5">
        <v>0.3</v>
      </c>
      <c r="T64" s="124"/>
      <c r="U64" s="3">
        <v>6</v>
      </c>
      <c r="V64" s="3">
        <v>52</v>
      </c>
      <c r="W64" s="7">
        <f t="shared" si="5"/>
        <v>5</v>
      </c>
      <c r="X64" s="7">
        <f t="shared" si="6"/>
        <v>4</v>
      </c>
      <c r="Y64" s="7">
        <f t="shared" si="7"/>
        <v>4.0000000000000036</v>
      </c>
      <c r="Z64" s="7">
        <f t="shared" si="8"/>
        <v>7</v>
      </c>
      <c r="AA64" s="7">
        <f t="shared" si="9"/>
        <v>3</v>
      </c>
    </row>
    <row r="65" spans="2:27" x14ac:dyDescent="0.25">
      <c r="B65" s="124"/>
      <c r="C65" s="3">
        <v>7</v>
      </c>
      <c r="D65" s="3">
        <v>53</v>
      </c>
      <c r="E65" s="5">
        <v>0.5</v>
      </c>
      <c r="F65" s="5">
        <v>0.4</v>
      </c>
      <c r="G65" s="5">
        <v>0.5</v>
      </c>
      <c r="H65" s="5">
        <v>0.4</v>
      </c>
      <c r="I65" s="5">
        <v>0.4</v>
      </c>
      <c r="T65" s="124"/>
      <c r="U65" s="3">
        <v>7</v>
      </c>
      <c r="V65" s="3">
        <v>53</v>
      </c>
      <c r="W65" s="7">
        <f t="shared" si="5"/>
        <v>5</v>
      </c>
      <c r="X65" s="7">
        <f t="shared" si="6"/>
        <v>4</v>
      </c>
      <c r="Y65" s="7">
        <f t="shared" si="7"/>
        <v>5</v>
      </c>
      <c r="Z65" s="7">
        <f t="shared" si="8"/>
        <v>4</v>
      </c>
      <c r="AA65" s="7">
        <f t="shared" si="9"/>
        <v>4</v>
      </c>
    </row>
    <row r="66" spans="2:27" x14ac:dyDescent="0.25">
      <c r="B66" s="124"/>
      <c r="C66" s="3">
        <v>8</v>
      </c>
      <c r="D66" s="3">
        <v>54</v>
      </c>
      <c r="E66" s="5">
        <v>0.5</v>
      </c>
      <c r="F66" s="5">
        <v>0.5</v>
      </c>
      <c r="G66" s="5">
        <v>0.5</v>
      </c>
      <c r="H66" s="5">
        <v>0.5</v>
      </c>
      <c r="I66" s="5">
        <v>0.4</v>
      </c>
      <c r="T66" s="124"/>
      <c r="U66" s="3">
        <v>8</v>
      </c>
      <c r="V66" s="3">
        <v>54</v>
      </c>
      <c r="W66" s="7">
        <f t="shared" si="5"/>
        <v>5</v>
      </c>
      <c r="X66" s="7">
        <f t="shared" si="6"/>
        <v>5</v>
      </c>
      <c r="Y66" s="7">
        <f t="shared" si="7"/>
        <v>5</v>
      </c>
      <c r="Z66" s="7">
        <f t="shared" si="8"/>
        <v>5</v>
      </c>
      <c r="AA66" s="7">
        <f t="shared" si="9"/>
        <v>4</v>
      </c>
    </row>
    <row r="67" spans="2:27" x14ac:dyDescent="0.25">
      <c r="B67" s="124"/>
      <c r="C67" s="3">
        <v>9</v>
      </c>
      <c r="D67" s="3">
        <v>55</v>
      </c>
      <c r="E67" s="5">
        <v>0.5</v>
      </c>
      <c r="F67" s="5">
        <v>0.4</v>
      </c>
      <c r="G67" s="5">
        <v>0.5</v>
      </c>
      <c r="H67" s="5">
        <v>0.5</v>
      </c>
      <c r="I67" s="5">
        <v>0</v>
      </c>
      <c r="T67" s="124"/>
      <c r="U67" s="3">
        <v>9</v>
      </c>
      <c r="V67" s="3">
        <v>55</v>
      </c>
      <c r="W67" s="7">
        <f t="shared" si="5"/>
        <v>5</v>
      </c>
      <c r="X67" s="7">
        <f t="shared" si="6"/>
        <v>4</v>
      </c>
      <c r="Y67" s="7">
        <f t="shared" si="7"/>
        <v>5</v>
      </c>
      <c r="Z67" s="7">
        <f t="shared" si="8"/>
        <v>5</v>
      </c>
      <c r="AA67" s="7">
        <f t="shared" si="9"/>
        <v>0</v>
      </c>
    </row>
    <row r="68" spans="2:27" x14ac:dyDescent="0.25">
      <c r="B68" s="124"/>
      <c r="C68" s="3">
        <v>10</v>
      </c>
      <c r="D68" s="3">
        <v>56</v>
      </c>
      <c r="E68" s="5">
        <v>0.8</v>
      </c>
      <c r="F68" s="5">
        <v>0.9</v>
      </c>
      <c r="G68" s="5">
        <v>0.80000000000000071</v>
      </c>
      <c r="H68" s="5">
        <v>1.1000000000000001</v>
      </c>
      <c r="I68" s="5">
        <v>0.8</v>
      </c>
      <c r="T68" s="124"/>
      <c r="U68" s="3">
        <v>10</v>
      </c>
      <c r="V68" s="3">
        <v>56</v>
      </c>
      <c r="W68" s="7">
        <f t="shared" si="5"/>
        <v>8</v>
      </c>
      <c r="X68" s="7">
        <f t="shared" si="6"/>
        <v>9</v>
      </c>
      <c r="Y68" s="7">
        <f t="shared" si="7"/>
        <v>8.0000000000000071</v>
      </c>
      <c r="Z68" s="7">
        <f t="shared" si="8"/>
        <v>11</v>
      </c>
      <c r="AA68" s="7">
        <f t="shared" si="9"/>
        <v>8</v>
      </c>
    </row>
    <row r="69" spans="2:27" x14ac:dyDescent="0.25">
      <c r="B69" s="124"/>
      <c r="C69" s="3">
        <v>11</v>
      </c>
      <c r="D69" s="3">
        <v>57</v>
      </c>
      <c r="E69" s="5">
        <v>1</v>
      </c>
      <c r="F69" s="5">
        <v>0.8</v>
      </c>
      <c r="G69" s="5">
        <v>0.69999999999999929</v>
      </c>
      <c r="H69" s="5">
        <v>0.9</v>
      </c>
      <c r="I69" s="5">
        <v>0.8</v>
      </c>
      <c r="T69" s="124"/>
      <c r="U69" s="3">
        <v>11</v>
      </c>
      <c r="V69" s="3">
        <v>57</v>
      </c>
      <c r="W69" s="7">
        <f t="shared" si="5"/>
        <v>10</v>
      </c>
      <c r="X69" s="7">
        <f t="shared" si="6"/>
        <v>8</v>
      </c>
      <c r="Y69" s="7">
        <f t="shared" si="7"/>
        <v>6.9999999999999929</v>
      </c>
      <c r="Z69" s="7">
        <f t="shared" si="8"/>
        <v>9</v>
      </c>
      <c r="AA69" s="7">
        <f t="shared" si="9"/>
        <v>8</v>
      </c>
    </row>
    <row r="70" spans="2:27" x14ac:dyDescent="0.25">
      <c r="B70" s="124"/>
      <c r="C70" s="3">
        <v>12</v>
      </c>
      <c r="D70" s="3">
        <v>58</v>
      </c>
      <c r="E70" s="5">
        <v>0.9</v>
      </c>
      <c r="F70" s="5">
        <v>0.7</v>
      </c>
      <c r="G70" s="5">
        <v>0.69999999999999929</v>
      </c>
      <c r="H70" s="5">
        <v>0.8</v>
      </c>
      <c r="I70" s="5">
        <v>0.9</v>
      </c>
      <c r="T70" s="124"/>
      <c r="U70" s="3">
        <v>12</v>
      </c>
      <c r="V70" s="3">
        <v>58</v>
      </c>
      <c r="W70" s="7">
        <f t="shared" si="5"/>
        <v>9</v>
      </c>
      <c r="X70" s="7">
        <f t="shared" si="6"/>
        <v>7</v>
      </c>
      <c r="Y70" s="7">
        <f t="shared" si="7"/>
        <v>6.9999999999999929</v>
      </c>
      <c r="Z70" s="7">
        <f t="shared" si="8"/>
        <v>8</v>
      </c>
      <c r="AA70" s="7">
        <f t="shared" si="9"/>
        <v>9</v>
      </c>
    </row>
    <row r="71" spans="2:27" x14ac:dyDescent="0.25">
      <c r="B71" s="124"/>
      <c r="C71" s="3">
        <v>13</v>
      </c>
      <c r="D71" s="3">
        <v>59</v>
      </c>
      <c r="E71" s="5">
        <v>0.5</v>
      </c>
      <c r="F71" s="5">
        <v>0.4</v>
      </c>
      <c r="G71" s="5">
        <v>0.39999999999999858</v>
      </c>
      <c r="H71" s="5">
        <v>1</v>
      </c>
      <c r="I71" s="5">
        <v>0.4</v>
      </c>
      <c r="T71" s="124"/>
      <c r="U71" s="3">
        <v>13</v>
      </c>
      <c r="V71" s="3">
        <v>59</v>
      </c>
      <c r="W71" s="7">
        <f t="shared" si="5"/>
        <v>5</v>
      </c>
      <c r="X71" s="7">
        <f t="shared" si="6"/>
        <v>4</v>
      </c>
      <c r="Y71" s="7">
        <f t="shared" si="7"/>
        <v>3.9999999999999858</v>
      </c>
      <c r="Z71" s="7">
        <f t="shared" si="8"/>
        <v>10</v>
      </c>
      <c r="AA71" s="7">
        <f t="shared" si="9"/>
        <v>4</v>
      </c>
    </row>
    <row r="72" spans="2:27" x14ac:dyDescent="0.25">
      <c r="B72" s="124"/>
      <c r="C72" s="3">
        <v>14</v>
      </c>
      <c r="D72" s="3">
        <v>60</v>
      </c>
      <c r="E72" s="5">
        <v>0.8</v>
      </c>
      <c r="F72" s="5">
        <v>0.7</v>
      </c>
      <c r="G72" s="5">
        <v>0.59999999999999964</v>
      </c>
      <c r="H72" s="5">
        <v>0.8</v>
      </c>
      <c r="I72" s="5">
        <v>0.6</v>
      </c>
      <c r="T72" s="124"/>
      <c r="U72" s="3">
        <v>14</v>
      </c>
      <c r="V72" s="3">
        <v>60</v>
      </c>
      <c r="W72" s="7">
        <f t="shared" si="5"/>
        <v>8</v>
      </c>
      <c r="X72" s="7">
        <f t="shared" si="6"/>
        <v>7</v>
      </c>
      <c r="Y72" s="7">
        <f t="shared" si="7"/>
        <v>5.9999999999999964</v>
      </c>
      <c r="Z72" s="7">
        <f t="shared" si="8"/>
        <v>8</v>
      </c>
      <c r="AA72" s="7">
        <f t="shared" si="9"/>
        <v>6</v>
      </c>
    </row>
    <row r="73" spans="2:27" x14ac:dyDescent="0.25">
      <c r="B73" s="124"/>
      <c r="C73" s="3">
        <v>15</v>
      </c>
      <c r="D73" s="3">
        <v>61</v>
      </c>
      <c r="E73" s="5">
        <v>1</v>
      </c>
      <c r="F73" s="5">
        <v>0.9</v>
      </c>
      <c r="G73" s="5">
        <v>0.89999999999999858</v>
      </c>
      <c r="H73" s="5">
        <v>1</v>
      </c>
      <c r="I73" s="5">
        <v>0.9</v>
      </c>
      <c r="T73" s="124"/>
      <c r="U73" s="3">
        <v>15</v>
      </c>
      <c r="V73" s="3">
        <v>61</v>
      </c>
      <c r="W73" s="7">
        <f t="shared" si="5"/>
        <v>10</v>
      </c>
      <c r="X73" s="7">
        <f t="shared" si="6"/>
        <v>9</v>
      </c>
      <c r="Y73" s="7">
        <f t="shared" si="7"/>
        <v>8.9999999999999858</v>
      </c>
      <c r="Z73" s="7">
        <f t="shared" si="8"/>
        <v>10</v>
      </c>
      <c r="AA73" s="7">
        <f t="shared" si="9"/>
        <v>9</v>
      </c>
    </row>
    <row r="74" spans="2:27" x14ac:dyDescent="0.25">
      <c r="B74" s="124"/>
      <c r="C74" s="3">
        <v>16</v>
      </c>
      <c r="D74" s="3">
        <v>62</v>
      </c>
      <c r="E74" s="5">
        <v>1</v>
      </c>
      <c r="F74" s="5">
        <v>0.8</v>
      </c>
      <c r="G74" s="5">
        <v>0.60000000000000142</v>
      </c>
      <c r="H74" s="5">
        <v>0.9</v>
      </c>
      <c r="I74" s="5">
        <v>0.7</v>
      </c>
      <c r="T74" s="124"/>
      <c r="U74" s="3">
        <v>16</v>
      </c>
      <c r="V74" s="3">
        <v>62</v>
      </c>
      <c r="W74" s="7">
        <f t="shared" si="5"/>
        <v>10</v>
      </c>
      <c r="X74" s="7">
        <f t="shared" si="6"/>
        <v>8</v>
      </c>
      <c r="Y74" s="7">
        <f t="shared" si="7"/>
        <v>6.0000000000000142</v>
      </c>
      <c r="Z74" s="7">
        <f t="shared" si="8"/>
        <v>9</v>
      </c>
      <c r="AA74" s="7">
        <f t="shared" si="9"/>
        <v>7</v>
      </c>
    </row>
    <row r="75" spans="2:27" x14ac:dyDescent="0.25">
      <c r="B75" s="124"/>
      <c r="C75" s="3">
        <v>17</v>
      </c>
      <c r="D75" s="3">
        <v>63</v>
      </c>
      <c r="E75" s="5">
        <v>0.8</v>
      </c>
      <c r="F75" s="5">
        <v>0.7</v>
      </c>
      <c r="G75" s="5">
        <v>0.69999999999999929</v>
      </c>
      <c r="H75" s="5">
        <v>0.8</v>
      </c>
      <c r="I75" s="5">
        <v>0.7</v>
      </c>
      <c r="T75" s="124"/>
      <c r="U75" s="3">
        <v>17</v>
      </c>
      <c r="V75" s="3">
        <v>63</v>
      </c>
      <c r="W75" s="7">
        <f t="shared" si="5"/>
        <v>8</v>
      </c>
      <c r="X75" s="7">
        <f t="shared" si="6"/>
        <v>7</v>
      </c>
      <c r="Y75" s="7">
        <f t="shared" si="7"/>
        <v>6.9999999999999929</v>
      </c>
      <c r="Z75" s="7">
        <f t="shared" si="8"/>
        <v>8</v>
      </c>
      <c r="AA75" s="7">
        <f t="shared" si="9"/>
        <v>7</v>
      </c>
    </row>
    <row r="76" spans="2:27" x14ac:dyDescent="0.25">
      <c r="B76" s="124"/>
      <c r="C76" s="3">
        <v>18</v>
      </c>
      <c r="D76" s="3">
        <v>64</v>
      </c>
      <c r="E76" s="5">
        <v>0.8</v>
      </c>
      <c r="F76" s="5">
        <v>0.7</v>
      </c>
      <c r="G76" s="5">
        <v>0.5</v>
      </c>
      <c r="H76" s="5">
        <v>0.7</v>
      </c>
      <c r="I76" s="5">
        <v>0.5</v>
      </c>
      <c r="T76" s="124"/>
      <c r="U76" s="3">
        <v>18</v>
      </c>
      <c r="V76" s="3">
        <v>64</v>
      </c>
      <c r="W76" s="7">
        <f t="shared" si="5"/>
        <v>8</v>
      </c>
      <c r="X76" s="7">
        <f t="shared" si="6"/>
        <v>7</v>
      </c>
      <c r="Y76" s="7">
        <f t="shared" si="7"/>
        <v>5</v>
      </c>
      <c r="Z76" s="7">
        <f t="shared" si="8"/>
        <v>7</v>
      </c>
      <c r="AA76" s="7">
        <f t="shared" si="9"/>
        <v>5</v>
      </c>
    </row>
    <row r="77" spans="2:27" x14ac:dyDescent="0.25">
      <c r="B77" s="124"/>
      <c r="C77" s="3">
        <v>19</v>
      </c>
      <c r="D77" s="3">
        <v>65</v>
      </c>
      <c r="E77" s="5">
        <v>0.8</v>
      </c>
      <c r="F77" s="5">
        <v>0.6</v>
      </c>
      <c r="G77" s="5">
        <v>0.69999999999999929</v>
      </c>
      <c r="H77" s="5">
        <v>1</v>
      </c>
      <c r="I77" s="5">
        <v>0.7</v>
      </c>
      <c r="T77" s="124"/>
      <c r="U77" s="3">
        <v>19</v>
      </c>
      <c r="V77" s="3">
        <v>65</v>
      </c>
      <c r="W77" s="7">
        <f t="shared" si="5"/>
        <v>8</v>
      </c>
      <c r="X77" s="7">
        <f t="shared" si="6"/>
        <v>6</v>
      </c>
      <c r="Y77" s="7">
        <f t="shared" si="7"/>
        <v>6.9999999999999929</v>
      </c>
      <c r="Z77" s="7">
        <f t="shared" si="8"/>
        <v>10</v>
      </c>
      <c r="AA77" s="7">
        <f t="shared" si="9"/>
        <v>7</v>
      </c>
    </row>
    <row r="78" spans="2:27" x14ac:dyDescent="0.25">
      <c r="B78" s="124"/>
      <c r="C78" s="3">
        <v>20</v>
      </c>
      <c r="D78" s="3">
        <v>66</v>
      </c>
      <c r="E78" s="5">
        <v>0.7</v>
      </c>
      <c r="F78" s="5">
        <v>0.6</v>
      </c>
      <c r="G78" s="5">
        <v>0.5</v>
      </c>
      <c r="H78" s="5">
        <v>0.6</v>
      </c>
      <c r="I78" s="5">
        <v>0.6</v>
      </c>
      <c r="T78" s="124"/>
      <c r="U78" s="3">
        <v>20</v>
      </c>
      <c r="V78" s="3">
        <v>66</v>
      </c>
      <c r="W78" s="7">
        <f t="shared" si="5"/>
        <v>7</v>
      </c>
      <c r="X78" s="7">
        <f t="shared" si="6"/>
        <v>6</v>
      </c>
      <c r="Y78" s="7">
        <f t="shared" si="7"/>
        <v>5</v>
      </c>
      <c r="Z78" s="7">
        <f t="shared" si="8"/>
        <v>6</v>
      </c>
      <c r="AA78" s="7">
        <f t="shared" si="9"/>
        <v>6</v>
      </c>
    </row>
    <row r="79" spans="2:27" x14ac:dyDescent="0.25">
      <c r="B79" s="124"/>
      <c r="C79" s="3">
        <v>21</v>
      </c>
      <c r="D79" s="3">
        <v>67</v>
      </c>
      <c r="E79" s="5">
        <v>0.4</v>
      </c>
      <c r="F79" s="5">
        <v>0.4</v>
      </c>
      <c r="G79" s="5">
        <v>0.39999999999999858</v>
      </c>
      <c r="H79" s="5">
        <v>0.7</v>
      </c>
      <c r="I79" s="5">
        <v>0.5</v>
      </c>
      <c r="T79" s="124"/>
      <c r="U79" s="3">
        <v>21</v>
      </c>
      <c r="V79" s="3">
        <v>67</v>
      </c>
      <c r="W79" s="7">
        <f t="shared" ref="W79:W122" si="10">E79*10</f>
        <v>4</v>
      </c>
      <c r="X79" s="7">
        <f t="shared" si="6"/>
        <v>4</v>
      </c>
      <c r="Y79" s="7">
        <f t="shared" si="7"/>
        <v>3.9999999999999858</v>
      </c>
      <c r="Z79" s="7">
        <f t="shared" si="8"/>
        <v>7</v>
      </c>
      <c r="AA79" s="7">
        <f t="shared" si="9"/>
        <v>5</v>
      </c>
    </row>
    <row r="80" spans="2:27" x14ac:dyDescent="0.25">
      <c r="B80" s="124"/>
      <c r="C80" s="3">
        <v>22</v>
      </c>
      <c r="D80" s="3">
        <v>68</v>
      </c>
      <c r="E80" s="5">
        <v>0.6</v>
      </c>
      <c r="F80" s="5">
        <v>0.6</v>
      </c>
      <c r="G80" s="5">
        <v>0.5</v>
      </c>
      <c r="H80" s="5">
        <v>0.7</v>
      </c>
      <c r="I80" s="5">
        <v>0.5</v>
      </c>
      <c r="T80" s="124"/>
      <c r="U80" s="3">
        <v>22</v>
      </c>
      <c r="V80" s="3">
        <v>68</v>
      </c>
      <c r="W80" s="7">
        <f t="shared" si="10"/>
        <v>6</v>
      </c>
      <c r="X80" s="7">
        <f t="shared" ref="X80:X122" si="11">F80*10</f>
        <v>6</v>
      </c>
      <c r="Y80" s="7">
        <f t="shared" ref="Y80:Y122" si="12">G80*10</f>
        <v>5</v>
      </c>
      <c r="Z80" s="7">
        <f t="shared" ref="Z80:Z122" si="13">H80*10</f>
        <v>7</v>
      </c>
      <c r="AA80" s="7">
        <f t="shared" ref="AA80:AA122" si="14">I80*10</f>
        <v>5</v>
      </c>
    </row>
    <row r="81" spans="2:27" x14ac:dyDescent="0.25">
      <c r="B81" s="124"/>
      <c r="C81" s="3">
        <v>23</v>
      </c>
      <c r="D81" s="3">
        <v>69</v>
      </c>
      <c r="E81" s="5">
        <v>0.9</v>
      </c>
      <c r="F81" s="5">
        <v>0.8</v>
      </c>
      <c r="G81" s="5">
        <v>0.80000000000000071</v>
      </c>
      <c r="H81" s="5">
        <v>0.8</v>
      </c>
      <c r="I81" s="5">
        <v>0.9</v>
      </c>
      <c r="T81" s="124"/>
      <c r="U81" s="3">
        <v>23</v>
      </c>
      <c r="V81" s="3">
        <v>69</v>
      </c>
      <c r="W81" s="7">
        <f t="shared" si="10"/>
        <v>9</v>
      </c>
      <c r="X81" s="7">
        <f t="shared" si="11"/>
        <v>8</v>
      </c>
      <c r="Y81" s="7">
        <f t="shared" si="12"/>
        <v>8.0000000000000071</v>
      </c>
      <c r="Z81" s="7">
        <f t="shared" si="13"/>
        <v>8</v>
      </c>
      <c r="AA81" s="7">
        <f t="shared" si="14"/>
        <v>9</v>
      </c>
    </row>
    <row r="82" spans="2:27" x14ac:dyDescent="0.25">
      <c r="B82" s="124"/>
      <c r="C82" s="3">
        <v>24</v>
      </c>
      <c r="D82" s="3">
        <v>70</v>
      </c>
      <c r="E82" s="5">
        <v>0.7</v>
      </c>
      <c r="F82" s="5">
        <v>0.7</v>
      </c>
      <c r="G82" s="5">
        <v>0.5</v>
      </c>
      <c r="H82" s="5">
        <v>0.6</v>
      </c>
      <c r="I82" s="5">
        <v>0.6</v>
      </c>
      <c r="T82" s="124"/>
      <c r="U82" s="3">
        <v>24</v>
      </c>
      <c r="V82" s="3">
        <v>70</v>
      </c>
      <c r="W82" s="7">
        <f t="shared" si="10"/>
        <v>7</v>
      </c>
      <c r="X82" s="7">
        <f t="shared" si="11"/>
        <v>7</v>
      </c>
      <c r="Y82" s="7">
        <f t="shared" si="12"/>
        <v>5</v>
      </c>
      <c r="Z82" s="7">
        <f t="shared" si="13"/>
        <v>6</v>
      </c>
      <c r="AA82" s="7">
        <f t="shared" si="14"/>
        <v>6</v>
      </c>
    </row>
    <row r="83" spans="2:27" x14ac:dyDescent="0.25">
      <c r="B83" s="124"/>
      <c r="C83" s="3">
        <v>25</v>
      </c>
      <c r="D83" s="3">
        <v>71</v>
      </c>
      <c r="E83" s="5">
        <v>0.9</v>
      </c>
      <c r="F83" s="5">
        <v>0.8</v>
      </c>
      <c r="G83" s="5">
        <v>0.80000000000000071</v>
      </c>
      <c r="H83" s="5">
        <v>0.7</v>
      </c>
      <c r="I83" s="5">
        <v>0.6</v>
      </c>
      <c r="T83" s="124"/>
      <c r="U83" s="3">
        <v>25</v>
      </c>
      <c r="V83" s="3">
        <v>71</v>
      </c>
      <c r="W83" s="7">
        <f t="shared" si="10"/>
        <v>9</v>
      </c>
      <c r="X83" s="7">
        <f t="shared" si="11"/>
        <v>8</v>
      </c>
      <c r="Y83" s="7">
        <f t="shared" si="12"/>
        <v>8.0000000000000071</v>
      </c>
      <c r="Z83" s="7">
        <f t="shared" si="13"/>
        <v>7</v>
      </c>
      <c r="AA83" s="7">
        <f t="shared" si="14"/>
        <v>6</v>
      </c>
    </row>
    <row r="84" spans="2:27" x14ac:dyDescent="0.25">
      <c r="B84" s="124"/>
      <c r="C84" s="3">
        <v>26</v>
      </c>
      <c r="D84" s="3">
        <v>72</v>
      </c>
      <c r="E84" s="5">
        <v>0.9</v>
      </c>
      <c r="F84" s="5">
        <v>0.8</v>
      </c>
      <c r="G84" s="5">
        <v>0.60000000000000142</v>
      </c>
      <c r="H84" s="5">
        <v>0.5</v>
      </c>
      <c r="I84" s="5">
        <v>0.6</v>
      </c>
      <c r="T84" s="124"/>
      <c r="U84" s="3">
        <v>26</v>
      </c>
      <c r="V84" s="3">
        <v>72</v>
      </c>
      <c r="W84" s="7">
        <f t="shared" si="10"/>
        <v>9</v>
      </c>
      <c r="X84" s="7">
        <f t="shared" si="11"/>
        <v>8</v>
      </c>
      <c r="Y84" s="7">
        <f t="shared" si="12"/>
        <v>6.0000000000000142</v>
      </c>
      <c r="Z84" s="7">
        <f t="shared" si="13"/>
        <v>5</v>
      </c>
      <c r="AA84" s="7">
        <f t="shared" si="14"/>
        <v>6</v>
      </c>
    </row>
    <row r="85" spans="2:27" x14ac:dyDescent="0.25">
      <c r="B85" s="124"/>
      <c r="C85" s="3">
        <v>27</v>
      </c>
      <c r="D85" s="3">
        <v>73</v>
      </c>
      <c r="E85" s="5">
        <v>0.9</v>
      </c>
      <c r="F85" s="5">
        <v>0.7</v>
      </c>
      <c r="G85" s="5">
        <v>0.60000000000000142</v>
      </c>
      <c r="H85" s="5">
        <v>0.6</v>
      </c>
      <c r="I85" s="5">
        <v>0.6</v>
      </c>
      <c r="T85" s="124"/>
      <c r="U85" s="3">
        <v>27</v>
      </c>
      <c r="V85" s="3">
        <v>73</v>
      </c>
      <c r="W85" s="7">
        <f t="shared" si="10"/>
        <v>9</v>
      </c>
      <c r="X85" s="7">
        <f t="shared" si="11"/>
        <v>7</v>
      </c>
      <c r="Y85" s="7">
        <f t="shared" si="12"/>
        <v>6.0000000000000142</v>
      </c>
      <c r="Z85" s="7">
        <f t="shared" si="13"/>
        <v>6</v>
      </c>
      <c r="AA85" s="7">
        <f t="shared" si="14"/>
        <v>6</v>
      </c>
    </row>
    <row r="86" spans="2:27" x14ac:dyDescent="0.25">
      <c r="B86" s="124"/>
      <c r="C86" s="3">
        <v>28</v>
      </c>
      <c r="D86" s="3">
        <v>74</v>
      </c>
      <c r="E86" s="5">
        <v>0.5</v>
      </c>
      <c r="F86" s="5">
        <v>0.4</v>
      </c>
      <c r="G86" s="5">
        <v>0.39999999999999858</v>
      </c>
      <c r="H86" s="5">
        <v>0.5</v>
      </c>
      <c r="I86" s="5">
        <v>0.7</v>
      </c>
      <c r="T86" s="124"/>
      <c r="U86" s="3">
        <v>28</v>
      </c>
      <c r="V86" s="3">
        <v>74</v>
      </c>
      <c r="W86" s="7">
        <f t="shared" si="10"/>
        <v>5</v>
      </c>
      <c r="X86" s="7">
        <f t="shared" si="11"/>
        <v>4</v>
      </c>
      <c r="Y86" s="7">
        <f t="shared" si="12"/>
        <v>3.9999999999999858</v>
      </c>
      <c r="Z86" s="7">
        <f t="shared" si="13"/>
        <v>5</v>
      </c>
      <c r="AA86" s="7">
        <f t="shared" si="14"/>
        <v>7</v>
      </c>
    </row>
    <row r="87" spans="2:27" x14ac:dyDescent="0.25">
      <c r="B87" s="124"/>
      <c r="C87" s="3">
        <v>29</v>
      </c>
      <c r="D87" s="3">
        <v>75</v>
      </c>
      <c r="E87" s="5">
        <v>0.7</v>
      </c>
      <c r="F87" s="5">
        <v>0.7</v>
      </c>
      <c r="G87" s="5">
        <v>0.60000000000000142</v>
      </c>
      <c r="H87" s="5">
        <v>0.7</v>
      </c>
      <c r="I87" s="5">
        <v>0.7</v>
      </c>
      <c r="T87" s="124"/>
      <c r="U87" s="3">
        <v>29</v>
      </c>
      <c r="V87" s="3">
        <v>75</v>
      </c>
      <c r="W87" s="7">
        <f t="shared" si="10"/>
        <v>7</v>
      </c>
      <c r="X87" s="7">
        <f t="shared" si="11"/>
        <v>7</v>
      </c>
      <c r="Y87" s="7">
        <f t="shared" si="12"/>
        <v>6.0000000000000142</v>
      </c>
      <c r="Z87" s="7">
        <f t="shared" si="13"/>
        <v>7</v>
      </c>
      <c r="AA87" s="7">
        <f t="shared" si="14"/>
        <v>7</v>
      </c>
    </row>
    <row r="88" spans="2:27" x14ac:dyDescent="0.25">
      <c r="B88" s="124"/>
      <c r="C88" s="3">
        <v>30</v>
      </c>
      <c r="D88" s="3">
        <v>76</v>
      </c>
      <c r="E88" s="5">
        <v>0.8</v>
      </c>
      <c r="F88" s="5">
        <v>0.7</v>
      </c>
      <c r="G88" s="5">
        <v>0.60000000000000142</v>
      </c>
      <c r="H88" s="5">
        <v>0.8</v>
      </c>
      <c r="I88" s="5">
        <v>0.6</v>
      </c>
      <c r="T88" s="124"/>
      <c r="U88" s="3">
        <v>30</v>
      </c>
      <c r="V88" s="3">
        <v>76</v>
      </c>
      <c r="W88" s="7">
        <f t="shared" si="10"/>
        <v>8</v>
      </c>
      <c r="X88" s="7">
        <f t="shared" si="11"/>
        <v>7</v>
      </c>
      <c r="Y88" s="7">
        <f t="shared" si="12"/>
        <v>6.0000000000000142</v>
      </c>
      <c r="Z88" s="7">
        <f t="shared" si="13"/>
        <v>8</v>
      </c>
      <c r="AA88" s="7">
        <f t="shared" si="14"/>
        <v>6</v>
      </c>
    </row>
    <row r="89" spans="2:27" x14ac:dyDescent="0.25">
      <c r="B89" s="124"/>
      <c r="C89" s="3">
        <v>31</v>
      </c>
      <c r="D89" s="3">
        <v>77</v>
      </c>
      <c r="E89" s="5">
        <v>0.7</v>
      </c>
      <c r="F89" s="5">
        <v>0.8</v>
      </c>
      <c r="G89" s="5">
        <v>0.69999999999999929</v>
      </c>
      <c r="H89" s="5">
        <v>0.5</v>
      </c>
      <c r="I89" s="5">
        <v>0.6</v>
      </c>
      <c r="T89" s="124"/>
      <c r="U89" s="3">
        <v>31</v>
      </c>
      <c r="V89" s="3">
        <v>77</v>
      </c>
      <c r="W89" s="7">
        <f t="shared" si="10"/>
        <v>7</v>
      </c>
      <c r="X89" s="7">
        <f t="shared" si="11"/>
        <v>8</v>
      </c>
      <c r="Y89" s="7">
        <f t="shared" si="12"/>
        <v>6.9999999999999929</v>
      </c>
      <c r="Z89" s="7">
        <f t="shared" si="13"/>
        <v>5</v>
      </c>
      <c r="AA89" s="7">
        <f t="shared" si="14"/>
        <v>6</v>
      </c>
    </row>
    <row r="90" spans="2:27" x14ac:dyDescent="0.25">
      <c r="B90" s="124" t="s">
        <v>5</v>
      </c>
      <c r="C90" s="3">
        <v>1</v>
      </c>
      <c r="D90" s="3">
        <v>78</v>
      </c>
      <c r="E90" s="5">
        <v>0.7</v>
      </c>
      <c r="F90" s="5">
        <v>0.7</v>
      </c>
      <c r="G90" s="5">
        <v>0.69999999999999929</v>
      </c>
      <c r="H90" s="5">
        <v>0.8</v>
      </c>
      <c r="I90" s="5">
        <v>0.7</v>
      </c>
      <c r="T90" s="124" t="s">
        <v>5</v>
      </c>
      <c r="U90" s="3">
        <v>1</v>
      </c>
      <c r="V90" s="3">
        <v>78</v>
      </c>
      <c r="W90" s="7">
        <f t="shared" si="10"/>
        <v>7</v>
      </c>
      <c r="X90" s="7">
        <f t="shared" si="11"/>
        <v>7</v>
      </c>
      <c r="Y90" s="7">
        <f t="shared" si="12"/>
        <v>6.9999999999999929</v>
      </c>
      <c r="Z90" s="7">
        <f t="shared" si="13"/>
        <v>8</v>
      </c>
      <c r="AA90" s="7">
        <f t="shared" si="14"/>
        <v>7</v>
      </c>
    </row>
    <row r="91" spans="2:27" x14ac:dyDescent="0.25">
      <c r="B91" s="124"/>
      <c r="C91" s="3">
        <v>2</v>
      </c>
      <c r="D91" s="3">
        <v>79</v>
      </c>
      <c r="E91" s="5">
        <v>0.8</v>
      </c>
      <c r="F91" s="5">
        <v>0.7</v>
      </c>
      <c r="G91" s="5">
        <v>0.69999999999999929</v>
      </c>
      <c r="H91" s="5">
        <v>0.7</v>
      </c>
      <c r="I91" s="5">
        <v>0.7</v>
      </c>
      <c r="T91" s="124"/>
      <c r="U91" s="3">
        <v>2</v>
      </c>
      <c r="V91" s="3">
        <v>79</v>
      </c>
      <c r="W91" s="7">
        <f t="shared" si="10"/>
        <v>8</v>
      </c>
      <c r="X91" s="7">
        <f t="shared" si="11"/>
        <v>7</v>
      </c>
      <c r="Y91" s="7">
        <f t="shared" si="12"/>
        <v>6.9999999999999929</v>
      </c>
      <c r="Z91" s="7">
        <f t="shared" si="13"/>
        <v>7</v>
      </c>
      <c r="AA91" s="7">
        <f t="shared" si="14"/>
        <v>7</v>
      </c>
    </row>
    <row r="92" spans="2:27" x14ac:dyDescent="0.25">
      <c r="B92" s="124"/>
      <c r="C92" s="3">
        <v>3</v>
      </c>
      <c r="D92" s="3">
        <v>80</v>
      </c>
      <c r="E92" s="5">
        <v>1</v>
      </c>
      <c r="F92" s="5">
        <v>0.8</v>
      </c>
      <c r="G92" s="5">
        <v>0.89999999999999858</v>
      </c>
      <c r="H92" s="5">
        <v>0.5</v>
      </c>
      <c r="I92" s="5">
        <v>0.9</v>
      </c>
      <c r="T92" s="124"/>
      <c r="U92" s="3">
        <v>3</v>
      </c>
      <c r="V92" s="3">
        <v>80</v>
      </c>
      <c r="W92" s="7">
        <f t="shared" si="10"/>
        <v>10</v>
      </c>
      <c r="X92" s="7">
        <f t="shared" si="11"/>
        <v>8</v>
      </c>
      <c r="Y92" s="7">
        <f t="shared" si="12"/>
        <v>8.9999999999999858</v>
      </c>
      <c r="Z92" s="7">
        <f t="shared" si="13"/>
        <v>5</v>
      </c>
      <c r="AA92" s="7">
        <f t="shared" si="14"/>
        <v>9</v>
      </c>
    </row>
    <row r="93" spans="2:27" x14ac:dyDescent="0.25">
      <c r="B93" s="124"/>
      <c r="C93" s="3">
        <v>4</v>
      </c>
      <c r="D93" s="3">
        <v>81</v>
      </c>
      <c r="E93" s="5">
        <v>0.9</v>
      </c>
      <c r="F93" s="5">
        <v>0.9</v>
      </c>
      <c r="G93" s="5">
        <v>0.9</v>
      </c>
      <c r="H93" s="5">
        <v>0.4</v>
      </c>
      <c r="I93" s="5">
        <v>0.9</v>
      </c>
      <c r="T93" s="124"/>
      <c r="U93" s="3">
        <v>4</v>
      </c>
      <c r="V93" s="3">
        <v>81</v>
      </c>
      <c r="W93" s="7">
        <f t="shared" si="10"/>
        <v>9</v>
      </c>
      <c r="X93" s="7">
        <f t="shared" si="11"/>
        <v>9</v>
      </c>
      <c r="Y93" s="7">
        <f t="shared" si="12"/>
        <v>9</v>
      </c>
      <c r="Z93" s="7">
        <f t="shared" si="13"/>
        <v>4</v>
      </c>
      <c r="AA93" s="7">
        <f t="shared" si="14"/>
        <v>9</v>
      </c>
    </row>
    <row r="94" spans="2:27" x14ac:dyDescent="0.25">
      <c r="B94" s="124"/>
      <c r="C94" s="3">
        <v>5</v>
      </c>
      <c r="D94" s="3">
        <v>82</v>
      </c>
      <c r="E94" s="5">
        <v>0.9</v>
      </c>
      <c r="F94" s="5">
        <v>1</v>
      </c>
      <c r="G94" s="5">
        <v>0.80000000000000071</v>
      </c>
      <c r="H94" s="5">
        <v>1</v>
      </c>
      <c r="I94" s="5">
        <v>0.6</v>
      </c>
      <c r="T94" s="124"/>
      <c r="U94" s="3">
        <v>5</v>
      </c>
      <c r="V94" s="3">
        <v>82</v>
      </c>
      <c r="W94" s="7">
        <f t="shared" si="10"/>
        <v>9</v>
      </c>
      <c r="X94" s="7">
        <f t="shared" si="11"/>
        <v>10</v>
      </c>
      <c r="Y94" s="7">
        <f t="shared" si="12"/>
        <v>8.0000000000000071</v>
      </c>
      <c r="Z94" s="7">
        <f t="shared" si="13"/>
        <v>10</v>
      </c>
      <c r="AA94" s="7">
        <f t="shared" si="14"/>
        <v>6</v>
      </c>
    </row>
    <row r="95" spans="2:27" x14ac:dyDescent="0.25">
      <c r="B95" s="124"/>
      <c r="C95" s="3">
        <v>6</v>
      </c>
      <c r="D95" s="3">
        <v>83</v>
      </c>
      <c r="E95" s="5">
        <v>0.7</v>
      </c>
      <c r="F95" s="5">
        <v>0.6</v>
      </c>
      <c r="G95" s="5">
        <v>0.80000000000000071</v>
      </c>
      <c r="H95" s="5">
        <v>0.7</v>
      </c>
      <c r="I95" s="5">
        <v>0.7</v>
      </c>
      <c r="T95" s="124"/>
      <c r="U95" s="3">
        <v>6</v>
      </c>
      <c r="V95" s="3">
        <v>83</v>
      </c>
      <c r="W95" s="7">
        <f t="shared" si="10"/>
        <v>7</v>
      </c>
      <c r="X95" s="7">
        <f t="shared" si="11"/>
        <v>6</v>
      </c>
      <c r="Y95" s="7">
        <f t="shared" si="12"/>
        <v>8.0000000000000071</v>
      </c>
      <c r="Z95" s="7">
        <f t="shared" si="13"/>
        <v>7</v>
      </c>
      <c r="AA95" s="7">
        <f t="shared" si="14"/>
        <v>7</v>
      </c>
    </row>
    <row r="96" spans="2:27" x14ac:dyDescent="0.25">
      <c r="B96" s="124"/>
      <c r="C96" s="3">
        <v>7</v>
      </c>
      <c r="D96" s="3">
        <v>84</v>
      </c>
      <c r="E96" s="5">
        <v>0.8</v>
      </c>
      <c r="F96" s="5">
        <v>0.7</v>
      </c>
      <c r="G96" s="5">
        <v>0.5</v>
      </c>
      <c r="H96" s="5">
        <v>0.7</v>
      </c>
      <c r="I96" s="5">
        <v>1.1000000000000001</v>
      </c>
      <c r="T96" s="124"/>
      <c r="U96" s="3">
        <v>7</v>
      </c>
      <c r="V96" s="3">
        <v>84</v>
      </c>
      <c r="W96" s="7">
        <f t="shared" si="10"/>
        <v>8</v>
      </c>
      <c r="X96" s="7">
        <f t="shared" si="11"/>
        <v>7</v>
      </c>
      <c r="Y96" s="7">
        <f t="shared" si="12"/>
        <v>5</v>
      </c>
      <c r="Z96" s="7">
        <f t="shared" si="13"/>
        <v>7</v>
      </c>
      <c r="AA96" s="7">
        <f t="shared" si="14"/>
        <v>11</v>
      </c>
    </row>
    <row r="97" spans="2:27" x14ac:dyDescent="0.25">
      <c r="B97" s="124"/>
      <c r="C97" s="3">
        <v>8</v>
      </c>
      <c r="D97" s="3">
        <v>85</v>
      </c>
      <c r="E97" s="5">
        <v>0.7</v>
      </c>
      <c r="F97" s="5">
        <v>0.7</v>
      </c>
      <c r="G97" s="5">
        <v>0.69999999999999929</v>
      </c>
      <c r="H97" s="5">
        <v>0.7</v>
      </c>
      <c r="I97" s="5">
        <v>0</v>
      </c>
      <c r="T97" s="124"/>
      <c r="U97" s="3">
        <v>8</v>
      </c>
      <c r="V97" s="3">
        <v>85</v>
      </c>
      <c r="W97" s="7">
        <f t="shared" si="10"/>
        <v>7</v>
      </c>
      <c r="X97" s="7">
        <f t="shared" si="11"/>
        <v>7</v>
      </c>
      <c r="Y97" s="7">
        <f t="shared" si="12"/>
        <v>6.9999999999999929</v>
      </c>
      <c r="Z97" s="7">
        <f t="shared" si="13"/>
        <v>7</v>
      </c>
      <c r="AA97" s="7">
        <f t="shared" si="14"/>
        <v>0</v>
      </c>
    </row>
    <row r="98" spans="2:27" x14ac:dyDescent="0.25">
      <c r="B98" s="124"/>
      <c r="C98" s="3">
        <v>9</v>
      </c>
      <c r="D98" s="3">
        <v>86</v>
      </c>
      <c r="E98" s="5">
        <v>0.8</v>
      </c>
      <c r="F98" s="5">
        <v>0.7</v>
      </c>
      <c r="G98" s="5">
        <v>0.69999999999999929</v>
      </c>
      <c r="H98" s="5">
        <v>0.9</v>
      </c>
      <c r="I98" s="5">
        <v>0.7</v>
      </c>
      <c r="T98" s="124"/>
      <c r="U98" s="3">
        <v>9</v>
      </c>
      <c r="V98" s="3">
        <v>86</v>
      </c>
      <c r="W98" s="7">
        <f t="shared" si="10"/>
        <v>8</v>
      </c>
      <c r="X98" s="7">
        <f t="shared" si="11"/>
        <v>7</v>
      </c>
      <c r="Y98" s="7">
        <f t="shared" si="12"/>
        <v>6.9999999999999929</v>
      </c>
      <c r="Z98" s="7">
        <f t="shared" si="13"/>
        <v>9</v>
      </c>
      <c r="AA98" s="7">
        <f t="shared" si="14"/>
        <v>7</v>
      </c>
    </row>
    <row r="99" spans="2:27" x14ac:dyDescent="0.25">
      <c r="B99" s="124"/>
      <c r="C99" s="3">
        <v>10</v>
      </c>
      <c r="D99" s="3">
        <v>87</v>
      </c>
      <c r="E99" s="5">
        <v>0.8</v>
      </c>
      <c r="F99" s="5">
        <v>0.9</v>
      </c>
      <c r="G99" s="5">
        <v>0.80000000000000071</v>
      </c>
      <c r="H99" s="5">
        <v>0.7</v>
      </c>
      <c r="I99" s="5">
        <v>0.7</v>
      </c>
      <c r="T99" s="124"/>
      <c r="U99" s="3">
        <v>10</v>
      </c>
      <c r="V99" s="3">
        <v>87</v>
      </c>
      <c r="W99" s="7">
        <f t="shared" si="10"/>
        <v>8</v>
      </c>
      <c r="X99" s="7">
        <f t="shared" si="11"/>
        <v>9</v>
      </c>
      <c r="Y99" s="7">
        <f t="shared" si="12"/>
        <v>8.0000000000000071</v>
      </c>
      <c r="Z99" s="7">
        <f t="shared" si="13"/>
        <v>7</v>
      </c>
      <c r="AA99" s="7">
        <f t="shared" si="14"/>
        <v>7</v>
      </c>
    </row>
    <row r="100" spans="2:27" x14ac:dyDescent="0.25">
      <c r="B100" s="124"/>
      <c r="C100" s="3">
        <v>11</v>
      </c>
      <c r="D100" s="3">
        <v>88</v>
      </c>
      <c r="E100" s="5">
        <v>1</v>
      </c>
      <c r="F100" s="5">
        <v>0.9</v>
      </c>
      <c r="G100" s="5">
        <v>0.89999999999999858</v>
      </c>
      <c r="H100" s="5">
        <v>0</v>
      </c>
      <c r="I100" s="5">
        <v>1</v>
      </c>
      <c r="T100" s="124"/>
      <c r="U100" s="3">
        <v>11</v>
      </c>
      <c r="V100" s="3">
        <v>88</v>
      </c>
      <c r="W100" s="7">
        <f t="shared" si="10"/>
        <v>10</v>
      </c>
      <c r="X100" s="7">
        <f t="shared" si="11"/>
        <v>9</v>
      </c>
      <c r="Y100" s="7">
        <f t="shared" si="12"/>
        <v>8.9999999999999858</v>
      </c>
      <c r="Z100" s="7">
        <f t="shared" si="13"/>
        <v>0</v>
      </c>
      <c r="AA100" s="7">
        <f t="shared" si="14"/>
        <v>10</v>
      </c>
    </row>
    <row r="101" spans="2:27" x14ac:dyDescent="0.25">
      <c r="B101" s="124"/>
      <c r="C101" s="3">
        <v>12</v>
      </c>
      <c r="D101" s="3">
        <v>89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T101" s="124"/>
      <c r="U101" s="3">
        <v>12</v>
      </c>
      <c r="V101" s="3">
        <v>89</v>
      </c>
      <c r="W101" s="7">
        <f t="shared" si="10"/>
        <v>0</v>
      </c>
      <c r="X101" s="7">
        <f t="shared" si="11"/>
        <v>0</v>
      </c>
      <c r="Y101" s="7">
        <f t="shared" si="12"/>
        <v>0</v>
      </c>
      <c r="Z101" s="7">
        <f t="shared" si="13"/>
        <v>0</v>
      </c>
      <c r="AA101" s="7">
        <f t="shared" si="14"/>
        <v>0</v>
      </c>
    </row>
    <row r="102" spans="2:27" x14ac:dyDescent="0.25">
      <c r="B102" s="124"/>
      <c r="C102" s="3">
        <v>13</v>
      </c>
      <c r="D102" s="3">
        <v>90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T102" s="124"/>
      <c r="U102" s="3">
        <v>13</v>
      </c>
      <c r="V102" s="3">
        <v>90</v>
      </c>
      <c r="W102" s="7">
        <f t="shared" si="10"/>
        <v>0</v>
      </c>
      <c r="X102" s="7">
        <f t="shared" si="11"/>
        <v>0</v>
      </c>
      <c r="Y102" s="7">
        <f t="shared" si="12"/>
        <v>0</v>
      </c>
      <c r="Z102" s="7">
        <f t="shared" si="13"/>
        <v>0</v>
      </c>
      <c r="AA102" s="7">
        <f t="shared" si="14"/>
        <v>0</v>
      </c>
    </row>
    <row r="103" spans="2:27" x14ac:dyDescent="0.25">
      <c r="B103" s="124"/>
      <c r="C103" s="3">
        <v>14</v>
      </c>
      <c r="D103" s="3">
        <v>91</v>
      </c>
      <c r="E103" s="5">
        <v>0.8</v>
      </c>
      <c r="F103" s="5">
        <v>0.8</v>
      </c>
      <c r="G103" s="5">
        <v>0.80000000000000071</v>
      </c>
      <c r="H103" s="5">
        <v>0.6</v>
      </c>
      <c r="I103" s="5">
        <v>0.6</v>
      </c>
      <c r="T103" s="124"/>
      <c r="U103" s="3">
        <v>14</v>
      </c>
      <c r="V103" s="3">
        <v>91</v>
      </c>
      <c r="W103" s="7">
        <f t="shared" si="10"/>
        <v>8</v>
      </c>
      <c r="X103" s="7">
        <f t="shared" si="11"/>
        <v>8</v>
      </c>
      <c r="Y103" s="7">
        <f t="shared" si="12"/>
        <v>8.0000000000000071</v>
      </c>
      <c r="Z103" s="7">
        <f t="shared" si="13"/>
        <v>6</v>
      </c>
      <c r="AA103" s="7">
        <f t="shared" si="14"/>
        <v>6</v>
      </c>
    </row>
    <row r="104" spans="2:27" x14ac:dyDescent="0.25">
      <c r="B104" s="124"/>
      <c r="C104" s="3">
        <v>15</v>
      </c>
      <c r="D104" s="3">
        <v>92</v>
      </c>
      <c r="E104" s="5">
        <v>0.7</v>
      </c>
      <c r="F104" s="5">
        <v>0.8</v>
      </c>
      <c r="G104" s="5">
        <v>0.80000000000000071</v>
      </c>
      <c r="H104" s="5">
        <v>0.7</v>
      </c>
      <c r="I104" s="5">
        <v>0.6</v>
      </c>
      <c r="T104" s="124"/>
      <c r="U104" s="3">
        <v>15</v>
      </c>
      <c r="V104" s="3">
        <v>92</v>
      </c>
      <c r="W104" s="7">
        <f t="shared" si="10"/>
        <v>7</v>
      </c>
      <c r="X104" s="7">
        <f t="shared" si="11"/>
        <v>8</v>
      </c>
      <c r="Y104" s="7">
        <f t="shared" si="12"/>
        <v>8.0000000000000071</v>
      </c>
      <c r="Z104" s="7">
        <f t="shared" si="13"/>
        <v>7</v>
      </c>
      <c r="AA104" s="7">
        <f t="shared" si="14"/>
        <v>6</v>
      </c>
    </row>
    <row r="105" spans="2:27" x14ac:dyDescent="0.25">
      <c r="B105" s="124"/>
      <c r="C105" s="3">
        <v>16</v>
      </c>
      <c r="D105" s="3">
        <v>93</v>
      </c>
      <c r="E105" s="5">
        <v>0.8</v>
      </c>
      <c r="F105" s="5">
        <v>0.7</v>
      </c>
      <c r="G105" s="5">
        <v>0.80000000000000071</v>
      </c>
      <c r="H105" s="5">
        <v>0.6</v>
      </c>
      <c r="I105" s="5">
        <v>0.6</v>
      </c>
      <c r="T105" s="124"/>
      <c r="U105" s="3">
        <v>16</v>
      </c>
      <c r="V105" s="3">
        <v>93</v>
      </c>
      <c r="W105" s="7">
        <f t="shared" si="10"/>
        <v>8</v>
      </c>
      <c r="X105" s="7">
        <f t="shared" si="11"/>
        <v>7</v>
      </c>
      <c r="Y105" s="7">
        <f t="shared" si="12"/>
        <v>8.0000000000000071</v>
      </c>
      <c r="Z105" s="7">
        <f t="shared" si="13"/>
        <v>6</v>
      </c>
      <c r="AA105" s="7">
        <f t="shared" si="14"/>
        <v>6</v>
      </c>
    </row>
    <row r="106" spans="2:27" x14ac:dyDescent="0.25">
      <c r="B106" s="124"/>
      <c r="C106" s="3">
        <v>17</v>
      </c>
      <c r="D106" s="3">
        <v>94</v>
      </c>
      <c r="E106" s="5">
        <v>0.8</v>
      </c>
      <c r="F106" s="5">
        <v>0.8</v>
      </c>
      <c r="G106" s="5">
        <v>0.69999999999999929</v>
      </c>
      <c r="H106" s="5">
        <v>0.5</v>
      </c>
      <c r="I106" s="5">
        <v>0.7</v>
      </c>
      <c r="T106" s="124"/>
      <c r="U106" s="3">
        <v>17</v>
      </c>
      <c r="V106" s="3">
        <v>94</v>
      </c>
      <c r="W106" s="7">
        <f t="shared" si="10"/>
        <v>8</v>
      </c>
      <c r="X106" s="7">
        <f t="shared" si="11"/>
        <v>8</v>
      </c>
      <c r="Y106" s="7">
        <f t="shared" si="12"/>
        <v>6.9999999999999929</v>
      </c>
      <c r="Z106" s="7">
        <f t="shared" si="13"/>
        <v>5</v>
      </c>
      <c r="AA106" s="7">
        <f t="shared" si="14"/>
        <v>7</v>
      </c>
    </row>
    <row r="107" spans="2:27" x14ac:dyDescent="0.25">
      <c r="B107" s="124"/>
      <c r="C107" s="3">
        <v>18</v>
      </c>
      <c r="D107" s="3">
        <v>95</v>
      </c>
      <c r="E107" s="5">
        <v>0.7</v>
      </c>
      <c r="F107" s="5">
        <v>0.6</v>
      </c>
      <c r="G107" s="5">
        <v>0.60000000000000142</v>
      </c>
      <c r="H107" s="5">
        <v>0.6</v>
      </c>
      <c r="I107" s="5">
        <v>0.5</v>
      </c>
      <c r="T107" s="124"/>
      <c r="U107" s="3">
        <v>18</v>
      </c>
      <c r="V107" s="3">
        <v>95</v>
      </c>
      <c r="W107" s="7">
        <f t="shared" si="10"/>
        <v>7</v>
      </c>
      <c r="X107" s="7">
        <f t="shared" si="11"/>
        <v>6</v>
      </c>
      <c r="Y107" s="7">
        <f t="shared" si="12"/>
        <v>6.0000000000000142</v>
      </c>
      <c r="Z107" s="7">
        <f t="shared" si="13"/>
        <v>6</v>
      </c>
      <c r="AA107" s="7">
        <f t="shared" si="14"/>
        <v>5</v>
      </c>
    </row>
    <row r="108" spans="2:27" x14ac:dyDescent="0.25">
      <c r="B108" s="124"/>
      <c r="C108" s="3">
        <v>19</v>
      </c>
      <c r="D108" s="3">
        <v>96</v>
      </c>
      <c r="E108" s="5">
        <v>0.9</v>
      </c>
      <c r="F108" s="5">
        <v>0.9</v>
      </c>
      <c r="G108" s="5">
        <v>0.89999999999999858</v>
      </c>
      <c r="H108" s="5">
        <v>0.7</v>
      </c>
      <c r="I108" s="5">
        <v>0.6</v>
      </c>
      <c r="T108" s="124"/>
      <c r="U108" s="3">
        <v>19</v>
      </c>
      <c r="V108" s="3">
        <v>96</v>
      </c>
      <c r="W108" s="7">
        <f t="shared" si="10"/>
        <v>9</v>
      </c>
      <c r="X108" s="7">
        <f t="shared" si="11"/>
        <v>9</v>
      </c>
      <c r="Y108" s="7">
        <f t="shared" si="12"/>
        <v>8.9999999999999858</v>
      </c>
      <c r="Z108" s="7">
        <f t="shared" si="13"/>
        <v>7</v>
      </c>
      <c r="AA108" s="7">
        <f t="shared" si="14"/>
        <v>6</v>
      </c>
    </row>
    <row r="109" spans="2:27" x14ac:dyDescent="0.25">
      <c r="B109" s="124"/>
      <c r="C109" s="3">
        <v>20</v>
      </c>
      <c r="D109" s="3">
        <v>97</v>
      </c>
      <c r="E109" s="5">
        <v>0.6</v>
      </c>
      <c r="F109" s="5">
        <v>0.7</v>
      </c>
      <c r="G109" s="5">
        <v>0.5</v>
      </c>
      <c r="H109" s="5">
        <v>0.6</v>
      </c>
      <c r="I109" s="5">
        <v>0.6</v>
      </c>
      <c r="T109" s="124"/>
      <c r="U109" s="3">
        <v>20</v>
      </c>
      <c r="V109" s="3">
        <v>97</v>
      </c>
      <c r="W109" s="7">
        <f t="shared" si="10"/>
        <v>6</v>
      </c>
      <c r="X109" s="7">
        <f t="shared" si="11"/>
        <v>7</v>
      </c>
      <c r="Y109" s="7">
        <f t="shared" si="12"/>
        <v>5</v>
      </c>
      <c r="Z109" s="7">
        <f t="shared" si="13"/>
        <v>6</v>
      </c>
      <c r="AA109" s="7">
        <f t="shared" si="14"/>
        <v>6</v>
      </c>
    </row>
    <row r="110" spans="2:27" x14ac:dyDescent="0.25">
      <c r="B110" s="124"/>
      <c r="C110" s="3">
        <v>21</v>
      </c>
      <c r="D110" s="3">
        <v>98</v>
      </c>
      <c r="E110" s="5">
        <v>0.8</v>
      </c>
      <c r="F110" s="5">
        <v>0.6</v>
      </c>
      <c r="G110" s="5">
        <v>0.80000000000000071</v>
      </c>
      <c r="H110" s="5">
        <v>0.4</v>
      </c>
      <c r="I110" s="5">
        <v>0.7</v>
      </c>
      <c r="T110" s="124"/>
      <c r="U110" s="3">
        <v>21</v>
      </c>
      <c r="V110" s="3">
        <v>98</v>
      </c>
      <c r="W110" s="7">
        <f t="shared" si="10"/>
        <v>8</v>
      </c>
      <c r="X110" s="7">
        <f t="shared" si="11"/>
        <v>6</v>
      </c>
      <c r="Y110" s="7">
        <f t="shared" si="12"/>
        <v>8.0000000000000071</v>
      </c>
      <c r="Z110" s="7">
        <f t="shared" si="13"/>
        <v>4</v>
      </c>
      <c r="AA110" s="7">
        <f t="shared" si="14"/>
        <v>7</v>
      </c>
    </row>
    <row r="111" spans="2:27" x14ac:dyDescent="0.25">
      <c r="B111" s="124"/>
      <c r="C111" s="3">
        <v>22</v>
      </c>
      <c r="D111" s="3">
        <v>99</v>
      </c>
      <c r="E111" s="5">
        <v>0.6</v>
      </c>
      <c r="F111" s="5">
        <v>0.6</v>
      </c>
      <c r="G111" s="5">
        <v>0.69999999999999929</v>
      </c>
      <c r="H111" s="5">
        <v>0.6</v>
      </c>
      <c r="I111" s="5">
        <v>0.5</v>
      </c>
      <c r="T111" s="124"/>
      <c r="U111" s="3">
        <v>22</v>
      </c>
      <c r="V111" s="3">
        <v>99</v>
      </c>
      <c r="W111" s="7">
        <f t="shared" si="10"/>
        <v>6</v>
      </c>
      <c r="X111" s="7">
        <f t="shared" si="11"/>
        <v>6</v>
      </c>
      <c r="Y111" s="7">
        <f t="shared" si="12"/>
        <v>6.9999999999999929</v>
      </c>
      <c r="Z111" s="7">
        <f t="shared" si="13"/>
        <v>6</v>
      </c>
      <c r="AA111" s="7">
        <f t="shared" si="14"/>
        <v>5</v>
      </c>
    </row>
    <row r="112" spans="2:27" x14ac:dyDescent="0.25">
      <c r="B112" s="124"/>
      <c r="C112" s="3">
        <v>23</v>
      </c>
      <c r="D112" s="3">
        <v>100</v>
      </c>
      <c r="E112" s="5">
        <v>0.6</v>
      </c>
      <c r="F112" s="5">
        <v>0.6</v>
      </c>
      <c r="G112" s="5">
        <v>0.69999999999999929</v>
      </c>
      <c r="H112" s="5">
        <v>0.6</v>
      </c>
      <c r="I112" s="5">
        <v>0.4</v>
      </c>
      <c r="T112" s="124"/>
      <c r="U112" s="3">
        <v>23</v>
      </c>
      <c r="V112" s="3">
        <v>100</v>
      </c>
      <c r="W112" s="7">
        <f t="shared" si="10"/>
        <v>6</v>
      </c>
      <c r="X112" s="7">
        <f t="shared" si="11"/>
        <v>6</v>
      </c>
      <c r="Y112" s="7">
        <f t="shared" si="12"/>
        <v>6.9999999999999929</v>
      </c>
      <c r="Z112" s="7">
        <f t="shared" si="13"/>
        <v>6</v>
      </c>
      <c r="AA112" s="7">
        <f t="shared" si="14"/>
        <v>4</v>
      </c>
    </row>
    <row r="113" spans="2:27" x14ac:dyDescent="0.25">
      <c r="B113" s="124"/>
      <c r="C113" s="3">
        <v>24</v>
      </c>
      <c r="D113" s="3">
        <v>101</v>
      </c>
      <c r="E113" s="5">
        <v>0.8</v>
      </c>
      <c r="F113" s="5">
        <v>0.7</v>
      </c>
      <c r="G113" s="5">
        <v>0.69999999999999929</v>
      </c>
      <c r="H113" s="5">
        <v>0.4</v>
      </c>
      <c r="I113" s="5">
        <v>0.7</v>
      </c>
      <c r="T113" s="124"/>
      <c r="U113" s="3">
        <v>24</v>
      </c>
      <c r="V113" s="3">
        <v>101</v>
      </c>
      <c r="W113" s="7">
        <f t="shared" si="10"/>
        <v>8</v>
      </c>
      <c r="X113" s="7">
        <f t="shared" si="11"/>
        <v>7</v>
      </c>
      <c r="Y113" s="7">
        <f t="shared" si="12"/>
        <v>6.9999999999999929</v>
      </c>
      <c r="Z113" s="7">
        <f t="shared" si="13"/>
        <v>4</v>
      </c>
      <c r="AA113" s="7">
        <f t="shared" si="14"/>
        <v>7</v>
      </c>
    </row>
    <row r="114" spans="2:27" x14ac:dyDescent="0.25">
      <c r="B114" s="124"/>
      <c r="C114" s="3">
        <v>25</v>
      </c>
      <c r="D114" s="3">
        <v>102</v>
      </c>
      <c r="E114" s="5">
        <v>0.4</v>
      </c>
      <c r="F114" s="5">
        <v>0.6</v>
      </c>
      <c r="G114" s="5">
        <v>0.39999999999999858</v>
      </c>
      <c r="H114" s="5">
        <v>0.8</v>
      </c>
      <c r="I114" s="5">
        <v>0.7</v>
      </c>
      <c r="T114" s="124"/>
      <c r="U114" s="3">
        <v>25</v>
      </c>
      <c r="V114" s="3">
        <v>102</v>
      </c>
      <c r="W114" s="7">
        <f t="shared" si="10"/>
        <v>4</v>
      </c>
      <c r="X114" s="7">
        <f t="shared" si="11"/>
        <v>6</v>
      </c>
      <c r="Y114" s="7">
        <f t="shared" si="12"/>
        <v>3.9999999999999858</v>
      </c>
      <c r="Z114" s="7">
        <f t="shared" si="13"/>
        <v>8</v>
      </c>
      <c r="AA114" s="7">
        <f t="shared" si="14"/>
        <v>7</v>
      </c>
    </row>
    <row r="115" spans="2:27" x14ac:dyDescent="0.25">
      <c r="B115" s="124"/>
      <c r="C115" s="3">
        <v>26</v>
      </c>
      <c r="D115" s="3">
        <v>103</v>
      </c>
      <c r="E115" s="5">
        <v>0.3</v>
      </c>
      <c r="F115" s="5">
        <v>0.3</v>
      </c>
      <c r="G115" s="5">
        <v>0.19999999999999929</v>
      </c>
      <c r="H115" s="5">
        <v>0.2</v>
      </c>
      <c r="I115" s="5">
        <v>0.2</v>
      </c>
      <c r="T115" s="124"/>
      <c r="U115" s="3">
        <v>26</v>
      </c>
      <c r="V115" s="3">
        <v>103</v>
      </c>
      <c r="W115" s="7">
        <f t="shared" si="10"/>
        <v>3</v>
      </c>
      <c r="X115" s="7">
        <f t="shared" si="11"/>
        <v>3</v>
      </c>
      <c r="Y115" s="7">
        <f t="shared" si="12"/>
        <v>1.9999999999999929</v>
      </c>
      <c r="Z115" s="7">
        <f t="shared" si="13"/>
        <v>2</v>
      </c>
      <c r="AA115" s="7">
        <f t="shared" si="14"/>
        <v>2</v>
      </c>
    </row>
    <row r="116" spans="2:27" x14ac:dyDescent="0.25">
      <c r="B116" s="124"/>
      <c r="C116" s="3">
        <v>27</v>
      </c>
      <c r="D116" s="3">
        <v>104</v>
      </c>
      <c r="E116" s="5">
        <v>0.3</v>
      </c>
      <c r="F116" s="5">
        <v>0.3</v>
      </c>
      <c r="G116" s="5">
        <v>0.30000000000000071</v>
      </c>
      <c r="H116" s="5">
        <v>0.3</v>
      </c>
      <c r="I116" s="5">
        <v>0.3</v>
      </c>
      <c r="T116" s="124"/>
      <c r="U116" s="3">
        <v>27</v>
      </c>
      <c r="V116" s="3">
        <v>104</v>
      </c>
      <c r="W116" s="7">
        <f t="shared" si="10"/>
        <v>3</v>
      </c>
      <c r="X116" s="7">
        <f t="shared" si="11"/>
        <v>3</v>
      </c>
      <c r="Y116" s="7">
        <f t="shared" si="12"/>
        <v>3.0000000000000071</v>
      </c>
      <c r="Z116" s="7">
        <f t="shared" si="13"/>
        <v>3</v>
      </c>
      <c r="AA116" s="7">
        <f t="shared" si="14"/>
        <v>3</v>
      </c>
    </row>
    <row r="117" spans="2:27" x14ac:dyDescent="0.25">
      <c r="B117" s="124"/>
      <c r="C117" s="3">
        <v>28</v>
      </c>
      <c r="D117" s="3">
        <v>105</v>
      </c>
      <c r="E117" s="5">
        <v>0.6</v>
      </c>
      <c r="F117" s="5">
        <v>0.6</v>
      </c>
      <c r="G117" s="5">
        <v>0.80000000000000071</v>
      </c>
      <c r="H117" s="5">
        <v>0.5</v>
      </c>
      <c r="I117" s="5">
        <v>0.6</v>
      </c>
      <c r="T117" s="124"/>
      <c r="U117" s="3">
        <v>28</v>
      </c>
      <c r="V117" s="3">
        <v>105</v>
      </c>
      <c r="W117" s="7">
        <f t="shared" si="10"/>
        <v>6</v>
      </c>
      <c r="X117" s="7">
        <f t="shared" si="11"/>
        <v>6</v>
      </c>
      <c r="Y117" s="7">
        <f t="shared" si="12"/>
        <v>8.0000000000000071</v>
      </c>
      <c r="Z117" s="7">
        <f t="shared" si="13"/>
        <v>5</v>
      </c>
      <c r="AA117" s="7">
        <f t="shared" si="14"/>
        <v>6</v>
      </c>
    </row>
    <row r="118" spans="2:27" x14ac:dyDescent="0.25">
      <c r="B118" s="124"/>
      <c r="C118" s="3">
        <v>29</v>
      </c>
      <c r="D118" s="3">
        <v>106</v>
      </c>
      <c r="E118" s="5">
        <v>0.6</v>
      </c>
      <c r="F118" s="5">
        <v>0.5</v>
      </c>
      <c r="G118" s="5">
        <v>0.89999999999999858</v>
      </c>
      <c r="H118" s="5">
        <v>0.5</v>
      </c>
      <c r="I118" s="5">
        <v>0.6</v>
      </c>
      <c r="T118" s="124"/>
      <c r="U118" s="3">
        <v>29</v>
      </c>
      <c r="V118" s="3">
        <v>106</v>
      </c>
      <c r="W118" s="7">
        <f t="shared" si="10"/>
        <v>6</v>
      </c>
      <c r="X118" s="7">
        <f t="shared" si="11"/>
        <v>5</v>
      </c>
      <c r="Y118" s="7">
        <f t="shared" si="12"/>
        <v>8.9999999999999858</v>
      </c>
      <c r="Z118" s="7">
        <f t="shared" si="13"/>
        <v>5</v>
      </c>
      <c r="AA118" s="7">
        <f t="shared" si="14"/>
        <v>6</v>
      </c>
    </row>
    <row r="119" spans="2:27" x14ac:dyDescent="0.25">
      <c r="B119" s="124"/>
      <c r="C119" s="3">
        <v>30</v>
      </c>
      <c r="D119" s="3">
        <v>107</v>
      </c>
      <c r="E119" s="5">
        <v>0.6</v>
      </c>
      <c r="F119" s="5">
        <v>0.5</v>
      </c>
      <c r="G119" s="5">
        <v>0.60000000000000142</v>
      </c>
      <c r="H119" s="5">
        <v>0.5</v>
      </c>
      <c r="I119" s="5">
        <v>0.7</v>
      </c>
      <c r="T119" s="124"/>
      <c r="U119" s="3">
        <v>30</v>
      </c>
      <c r="V119" s="3">
        <v>107</v>
      </c>
      <c r="W119" s="7">
        <f t="shared" si="10"/>
        <v>6</v>
      </c>
      <c r="X119" s="7">
        <f t="shared" si="11"/>
        <v>5</v>
      </c>
      <c r="Y119" s="7">
        <f t="shared" si="12"/>
        <v>6.0000000000000142</v>
      </c>
      <c r="Z119" s="7">
        <f t="shared" si="13"/>
        <v>5</v>
      </c>
      <c r="AA119" s="7">
        <f t="shared" si="14"/>
        <v>7</v>
      </c>
    </row>
    <row r="120" spans="2:27" x14ac:dyDescent="0.25">
      <c r="B120" s="124"/>
      <c r="C120" s="3">
        <v>31</v>
      </c>
      <c r="D120" s="3">
        <v>108</v>
      </c>
      <c r="E120" s="5">
        <v>0.6</v>
      </c>
      <c r="F120" s="5">
        <v>1</v>
      </c>
      <c r="G120" s="5">
        <v>0.39999999999999858</v>
      </c>
      <c r="H120" s="5">
        <v>0.4</v>
      </c>
      <c r="I120" s="5">
        <v>0</v>
      </c>
      <c r="T120" s="124"/>
      <c r="U120" s="3">
        <v>31</v>
      </c>
      <c r="V120" s="3">
        <v>108</v>
      </c>
      <c r="W120" s="7">
        <f t="shared" si="10"/>
        <v>6</v>
      </c>
      <c r="X120" s="7">
        <f t="shared" si="11"/>
        <v>10</v>
      </c>
      <c r="Y120" s="7">
        <f t="shared" si="12"/>
        <v>3.9999999999999858</v>
      </c>
      <c r="Z120" s="7">
        <f t="shared" si="13"/>
        <v>4</v>
      </c>
      <c r="AA120" s="7">
        <f t="shared" si="14"/>
        <v>0</v>
      </c>
    </row>
    <row r="121" spans="2:27" x14ac:dyDescent="0.25">
      <c r="B121" s="124" t="s">
        <v>6</v>
      </c>
      <c r="C121" s="3">
        <v>1</v>
      </c>
      <c r="D121" s="3">
        <v>109</v>
      </c>
      <c r="E121" s="5">
        <v>0.6</v>
      </c>
      <c r="F121" s="5">
        <v>0.5</v>
      </c>
      <c r="G121" s="5">
        <v>0.30000000000000071</v>
      </c>
      <c r="H121" s="5">
        <v>0</v>
      </c>
      <c r="I121" s="5">
        <v>0</v>
      </c>
      <c r="T121" s="124" t="s">
        <v>6</v>
      </c>
      <c r="U121" s="3">
        <v>1</v>
      </c>
      <c r="V121" s="3">
        <v>109</v>
      </c>
      <c r="W121" s="7">
        <f t="shared" si="10"/>
        <v>6</v>
      </c>
      <c r="X121" s="7">
        <f t="shared" si="11"/>
        <v>5</v>
      </c>
      <c r="Y121" s="7">
        <f t="shared" si="12"/>
        <v>3.0000000000000071</v>
      </c>
      <c r="Z121" s="7">
        <f t="shared" si="13"/>
        <v>0</v>
      </c>
      <c r="AA121" s="7">
        <f t="shared" si="14"/>
        <v>0</v>
      </c>
    </row>
    <row r="122" spans="2:27" x14ac:dyDescent="0.25">
      <c r="B122" s="124"/>
      <c r="C122" s="3">
        <v>2</v>
      </c>
      <c r="D122" s="3">
        <v>110</v>
      </c>
      <c r="E122" s="5">
        <v>0.4</v>
      </c>
      <c r="F122" s="5">
        <v>0.4</v>
      </c>
      <c r="G122" s="5">
        <v>0</v>
      </c>
      <c r="H122" s="5">
        <v>0</v>
      </c>
      <c r="I122" s="5">
        <v>0</v>
      </c>
      <c r="T122" s="124"/>
      <c r="U122" s="3">
        <v>2</v>
      </c>
      <c r="V122" s="3">
        <v>110</v>
      </c>
      <c r="W122" s="7">
        <f t="shared" si="10"/>
        <v>4</v>
      </c>
      <c r="X122" s="7">
        <f t="shared" si="11"/>
        <v>4</v>
      </c>
      <c r="Y122" s="7">
        <f t="shared" si="12"/>
        <v>0</v>
      </c>
      <c r="Z122" s="7">
        <f t="shared" si="13"/>
        <v>0</v>
      </c>
      <c r="AA122" s="7">
        <f t="shared" si="14"/>
        <v>0</v>
      </c>
    </row>
    <row r="123" spans="2:27" x14ac:dyDescent="0.25">
      <c r="B123" s="129" t="s">
        <v>10</v>
      </c>
      <c r="C123" s="129"/>
      <c r="D123" s="129"/>
      <c r="E123" s="6">
        <f>SUM(E13:E122)</f>
        <v>56.049999999999976</v>
      </c>
      <c r="F123" s="6">
        <f>SUM(F13:F122)</f>
        <v>52.3</v>
      </c>
      <c r="G123" s="6">
        <f>SUM(G13:G122)</f>
        <v>47.75</v>
      </c>
      <c r="H123" s="6">
        <f>SUM(H13:H122)</f>
        <v>51.500000000000014</v>
      </c>
      <c r="I123" s="6">
        <f>SUM(I13:I122)</f>
        <v>46.800000000000033</v>
      </c>
      <c r="T123" s="129" t="s">
        <v>10</v>
      </c>
      <c r="U123" s="129"/>
      <c r="V123" s="129"/>
      <c r="W123" s="6">
        <f>SUM(W13:W122)</f>
        <v>560.5</v>
      </c>
      <c r="X123" s="6">
        <f>SUM(X13:X122)</f>
        <v>523</v>
      </c>
      <c r="Y123" s="6">
        <f>SUM(Y13:Y122)</f>
        <v>477.49999999999994</v>
      </c>
      <c r="Z123" s="6">
        <f>SUM(Z13:Z122)</f>
        <v>515</v>
      </c>
      <c r="AA123" s="6">
        <f>SUM(AA13:AA122)</f>
        <v>467.99999999999994</v>
      </c>
    </row>
    <row r="124" spans="2:27" x14ac:dyDescent="0.25">
      <c r="E124" s="75">
        <f>E123/109</f>
        <v>0.51422018348623832</v>
      </c>
      <c r="F124">
        <f>F123/109</f>
        <v>0.47981651376146789</v>
      </c>
      <c r="G124">
        <f>G123/109</f>
        <v>0.43807339449541283</v>
      </c>
      <c r="H124">
        <f>H123/109</f>
        <v>0.4724770642201836</v>
      </c>
      <c r="I124">
        <f>I123/109</f>
        <v>0.42935779816513792</v>
      </c>
      <c r="W124" s="75">
        <f>W123/109</f>
        <v>5.1422018348623855</v>
      </c>
      <c r="X124">
        <f>X123/109</f>
        <v>4.7981651376146788</v>
      </c>
      <c r="Y124">
        <f>Y123/109</f>
        <v>4.3807339449541276</v>
      </c>
      <c r="Z124">
        <f>Z123/109</f>
        <v>4.7247706422018352</v>
      </c>
      <c r="AA124">
        <f>AA123/109</f>
        <v>4.2935779816513753</v>
      </c>
    </row>
    <row r="125" spans="2:27" x14ac:dyDescent="0.25">
      <c r="E125" s="13">
        <f>E124*10</f>
        <v>5.1422018348623837</v>
      </c>
      <c r="F125" s="13">
        <f>F124*10</f>
        <v>4.7981651376146788</v>
      </c>
      <c r="G125" s="13">
        <f>G124*10</f>
        <v>4.3807339449541285</v>
      </c>
      <c r="H125" s="13">
        <f>H124*10</f>
        <v>4.7247706422018361</v>
      </c>
      <c r="I125" s="13">
        <f>I124*10</f>
        <v>4.2935779816513788</v>
      </c>
      <c r="W125" s="13">
        <f>W124*10</f>
        <v>51.422018348623851</v>
      </c>
      <c r="X125" s="13">
        <f>X124*10</f>
        <v>47.981651376146786</v>
      </c>
      <c r="Y125" s="13">
        <f>Y124*10</f>
        <v>43.807339449541274</v>
      </c>
      <c r="Z125" s="13">
        <f>Z124*10</f>
        <v>47.247706422018354</v>
      </c>
      <c r="AA125" s="13">
        <f>AA124*10</f>
        <v>42.935779816513751</v>
      </c>
    </row>
    <row r="126" spans="2:27" ht="18.75" x14ac:dyDescent="0.3">
      <c r="B126" s="130" t="s">
        <v>70</v>
      </c>
      <c r="C126" s="130"/>
      <c r="D126" s="130"/>
      <c r="E126" s="130"/>
      <c r="F126" s="130"/>
      <c r="G126" s="130"/>
      <c r="H126" s="130"/>
      <c r="I126" s="130"/>
    </row>
    <row r="129" spans="2:27" x14ac:dyDescent="0.25">
      <c r="B129" s="115" t="s">
        <v>0</v>
      </c>
      <c r="C129" s="115" t="s">
        <v>1</v>
      </c>
      <c r="D129" s="125" t="s">
        <v>7</v>
      </c>
      <c r="E129" s="115" t="s">
        <v>16</v>
      </c>
      <c r="F129" s="116" t="s">
        <v>17</v>
      </c>
      <c r="G129" s="118" t="s">
        <v>18</v>
      </c>
      <c r="H129" s="120" t="s">
        <v>19</v>
      </c>
      <c r="I129" s="122" t="s">
        <v>20</v>
      </c>
      <c r="T129" s="115" t="s">
        <v>0</v>
      </c>
      <c r="U129" s="115" t="s">
        <v>1</v>
      </c>
      <c r="V129" s="125" t="s">
        <v>7</v>
      </c>
      <c r="W129" s="115" t="s">
        <v>200</v>
      </c>
      <c r="X129" s="116" t="s">
        <v>95</v>
      </c>
      <c r="Y129" s="118" t="s">
        <v>27</v>
      </c>
      <c r="Z129" s="120" t="s">
        <v>28</v>
      </c>
      <c r="AA129" s="122" t="s">
        <v>75</v>
      </c>
    </row>
    <row r="130" spans="2:27" x14ac:dyDescent="0.25">
      <c r="B130" s="115"/>
      <c r="C130" s="115"/>
      <c r="D130" s="125"/>
      <c r="E130" s="115"/>
      <c r="F130" s="117"/>
      <c r="G130" s="119"/>
      <c r="H130" s="121"/>
      <c r="I130" s="123"/>
      <c r="T130" s="115"/>
      <c r="U130" s="115"/>
      <c r="V130" s="125"/>
      <c r="W130" s="115"/>
      <c r="X130" s="117"/>
      <c r="Y130" s="119"/>
      <c r="Z130" s="121"/>
      <c r="AA130" s="123"/>
    </row>
    <row r="131" spans="2:27" x14ac:dyDescent="0.25">
      <c r="B131" s="1"/>
      <c r="C131" s="7">
        <v>16</v>
      </c>
      <c r="D131" s="2">
        <v>1</v>
      </c>
      <c r="E131" s="7">
        <v>0</v>
      </c>
      <c r="F131" s="7">
        <v>0</v>
      </c>
      <c r="G131" s="7">
        <v>0</v>
      </c>
      <c r="H131" s="7">
        <v>0</v>
      </c>
      <c r="I131" s="7">
        <v>0</v>
      </c>
      <c r="T131" s="105"/>
      <c r="U131" s="7">
        <v>16</v>
      </c>
      <c r="V131" s="106">
        <v>1</v>
      </c>
      <c r="W131" s="7">
        <f>E131*10</f>
        <v>0</v>
      </c>
      <c r="X131" s="7">
        <f t="shared" ref="X131:AA131" si="15">F131*10</f>
        <v>0</v>
      </c>
      <c r="Y131" s="7">
        <f t="shared" si="15"/>
        <v>0</v>
      </c>
      <c r="Z131" s="7">
        <f t="shared" si="15"/>
        <v>0</v>
      </c>
      <c r="AA131" s="7">
        <f t="shared" si="15"/>
        <v>0</v>
      </c>
    </row>
    <row r="132" spans="2:27" x14ac:dyDescent="0.25">
      <c r="B132" s="8"/>
      <c r="C132" s="3">
        <v>17</v>
      </c>
      <c r="D132" s="3">
        <v>2</v>
      </c>
      <c r="E132" s="6">
        <v>0.2</v>
      </c>
      <c r="F132" s="6">
        <v>0.1</v>
      </c>
      <c r="G132" s="6">
        <v>0.10000000000000142</v>
      </c>
      <c r="H132" s="6">
        <v>0.2</v>
      </c>
      <c r="I132" s="6">
        <v>0.2</v>
      </c>
      <c r="T132" s="8"/>
      <c r="U132" s="3">
        <v>17</v>
      </c>
      <c r="V132" s="3">
        <v>2</v>
      </c>
      <c r="W132" s="7">
        <f>E132*10</f>
        <v>2</v>
      </c>
      <c r="X132" s="7">
        <f t="shared" ref="X132:X133" si="16">F132*10</f>
        <v>1</v>
      </c>
      <c r="Y132" s="7">
        <f t="shared" ref="Y132:Y133" si="17">G132*10</f>
        <v>1.0000000000000142</v>
      </c>
      <c r="Z132" s="7">
        <f t="shared" ref="Z132:Z133" si="18">H132*10</f>
        <v>2</v>
      </c>
      <c r="AA132" s="7">
        <f t="shared" ref="AA132:AA133" si="19">I132*10</f>
        <v>2</v>
      </c>
    </row>
    <row r="133" spans="2:27" x14ac:dyDescent="0.25">
      <c r="B133" s="8"/>
      <c r="C133" s="3">
        <v>18</v>
      </c>
      <c r="D133" s="3">
        <v>3</v>
      </c>
      <c r="E133" s="6">
        <v>0.5</v>
      </c>
      <c r="F133" s="6">
        <v>0.30000000000000004</v>
      </c>
      <c r="G133" s="6">
        <v>0.20000000000000107</v>
      </c>
      <c r="H133" s="6">
        <v>0.4</v>
      </c>
      <c r="I133" s="6">
        <v>0.30000000000000004</v>
      </c>
      <c r="T133" s="8"/>
      <c r="U133" s="3">
        <v>18</v>
      </c>
      <c r="V133" s="3">
        <v>3</v>
      </c>
      <c r="W133" s="7">
        <f t="shared" ref="W133:W196" si="20">E133*10</f>
        <v>5</v>
      </c>
      <c r="X133" s="7">
        <f t="shared" si="16"/>
        <v>3.0000000000000004</v>
      </c>
      <c r="Y133" s="7">
        <f t="shared" si="17"/>
        <v>2.0000000000000107</v>
      </c>
      <c r="Z133" s="7">
        <f t="shared" si="18"/>
        <v>4</v>
      </c>
      <c r="AA133" s="7">
        <f t="shared" si="19"/>
        <v>3.0000000000000004</v>
      </c>
    </row>
    <row r="134" spans="2:27" x14ac:dyDescent="0.25">
      <c r="B134" s="8"/>
      <c r="C134" s="3">
        <v>19</v>
      </c>
      <c r="D134" s="3">
        <v>4</v>
      </c>
      <c r="E134" s="6">
        <v>0.8</v>
      </c>
      <c r="F134" s="6">
        <v>0.5</v>
      </c>
      <c r="G134" s="6">
        <v>0.40000000000000036</v>
      </c>
      <c r="H134" s="6">
        <v>0.60000000000000009</v>
      </c>
      <c r="I134" s="6">
        <v>0.5</v>
      </c>
      <c r="T134" s="8"/>
      <c r="U134" s="3">
        <v>19</v>
      </c>
      <c r="V134" s="3">
        <v>4</v>
      </c>
      <c r="W134" s="7">
        <f t="shared" si="20"/>
        <v>8</v>
      </c>
      <c r="X134" s="7">
        <f t="shared" ref="X134:X197" si="21">F134*10</f>
        <v>5</v>
      </c>
      <c r="Y134" s="7">
        <f t="shared" ref="Y134:Y197" si="22">G134*10</f>
        <v>4.0000000000000036</v>
      </c>
      <c r="Z134" s="7">
        <f t="shared" ref="Z134:Z197" si="23">H134*10</f>
        <v>6.0000000000000009</v>
      </c>
      <c r="AA134" s="7">
        <f t="shared" ref="AA134:AA197" si="24">I134*10</f>
        <v>5</v>
      </c>
    </row>
    <row r="135" spans="2:27" x14ac:dyDescent="0.25">
      <c r="B135" s="8"/>
      <c r="C135" s="3">
        <v>20</v>
      </c>
      <c r="D135" s="3">
        <v>5</v>
      </c>
      <c r="E135" s="6">
        <v>1</v>
      </c>
      <c r="F135" s="6">
        <v>0.7</v>
      </c>
      <c r="G135" s="6">
        <v>0.60000000000000031</v>
      </c>
      <c r="H135" s="6">
        <v>0.8</v>
      </c>
      <c r="I135" s="6">
        <v>0.7</v>
      </c>
      <c r="T135" s="8"/>
      <c r="U135" s="3">
        <v>20</v>
      </c>
      <c r="V135" s="3">
        <v>5</v>
      </c>
      <c r="W135" s="7">
        <f t="shared" si="20"/>
        <v>10</v>
      </c>
      <c r="X135" s="7">
        <f t="shared" si="21"/>
        <v>7</v>
      </c>
      <c r="Y135" s="7">
        <f t="shared" si="22"/>
        <v>6.0000000000000036</v>
      </c>
      <c r="Z135" s="7">
        <f t="shared" si="23"/>
        <v>8</v>
      </c>
      <c r="AA135" s="7">
        <f t="shared" si="24"/>
        <v>7</v>
      </c>
    </row>
    <row r="136" spans="2:27" x14ac:dyDescent="0.25">
      <c r="B136" s="8"/>
      <c r="C136" s="3">
        <v>21</v>
      </c>
      <c r="D136" s="3">
        <v>6</v>
      </c>
      <c r="E136" s="6">
        <v>1.2</v>
      </c>
      <c r="F136" s="6">
        <v>0.89999999999999991</v>
      </c>
      <c r="G136" s="6">
        <v>0.70000000000000173</v>
      </c>
      <c r="H136" s="6">
        <v>0.95000000000000007</v>
      </c>
      <c r="I136" s="6">
        <v>0.79999999999999993</v>
      </c>
      <c r="T136" s="8"/>
      <c r="U136" s="3">
        <v>21</v>
      </c>
      <c r="V136" s="3">
        <v>6</v>
      </c>
      <c r="W136" s="7">
        <f t="shared" si="20"/>
        <v>12</v>
      </c>
      <c r="X136" s="7">
        <f t="shared" si="21"/>
        <v>9</v>
      </c>
      <c r="Y136" s="7">
        <f t="shared" si="22"/>
        <v>7.0000000000000178</v>
      </c>
      <c r="Z136" s="7">
        <f t="shared" si="23"/>
        <v>9.5</v>
      </c>
      <c r="AA136" s="7">
        <f t="shared" si="24"/>
        <v>7.9999999999999991</v>
      </c>
    </row>
    <row r="137" spans="2:27" x14ac:dyDescent="0.25">
      <c r="B137" s="8"/>
      <c r="C137" s="3">
        <v>22</v>
      </c>
      <c r="D137" s="3">
        <v>7</v>
      </c>
      <c r="E137" s="6">
        <v>1.5</v>
      </c>
      <c r="F137" s="6">
        <v>1.0999999999999999</v>
      </c>
      <c r="G137" s="6">
        <v>0.80000000000000315</v>
      </c>
      <c r="H137" s="6">
        <v>1.2000000000000002</v>
      </c>
      <c r="I137" s="6">
        <v>1</v>
      </c>
      <c r="T137" s="8"/>
      <c r="U137" s="3">
        <v>22</v>
      </c>
      <c r="V137" s="3">
        <v>7</v>
      </c>
      <c r="W137" s="7">
        <f t="shared" si="20"/>
        <v>15</v>
      </c>
      <c r="X137" s="7">
        <f t="shared" si="21"/>
        <v>10.999999999999998</v>
      </c>
      <c r="Y137" s="7">
        <f t="shared" si="22"/>
        <v>8.000000000000032</v>
      </c>
      <c r="Z137" s="7">
        <f t="shared" si="23"/>
        <v>12.000000000000002</v>
      </c>
      <c r="AA137" s="7">
        <f t="shared" si="24"/>
        <v>10</v>
      </c>
    </row>
    <row r="138" spans="2:27" x14ac:dyDescent="0.25">
      <c r="B138" s="8"/>
      <c r="C138" s="3">
        <v>23</v>
      </c>
      <c r="D138" s="3">
        <v>8</v>
      </c>
      <c r="E138" s="6">
        <v>1.75</v>
      </c>
      <c r="F138" s="6">
        <v>1.2999999999999998</v>
      </c>
      <c r="G138" s="6">
        <v>0.90000000000000457</v>
      </c>
      <c r="H138" s="6">
        <v>1.5000000000000002</v>
      </c>
      <c r="I138" s="6">
        <v>1.2</v>
      </c>
      <c r="T138" s="8"/>
      <c r="U138" s="3">
        <v>23</v>
      </c>
      <c r="V138" s="3">
        <v>8</v>
      </c>
      <c r="W138" s="7">
        <f t="shared" si="20"/>
        <v>17.5</v>
      </c>
      <c r="X138" s="7">
        <f t="shared" si="21"/>
        <v>12.999999999999998</v>
      </c>
      <c r="Y138" s="7">
        <f t="shared" si="22"/>
        <v>9.0000000000000462</v>
      </c>
      <c r="Z138" s="7">
        <f t="shared" si="23"/>
        <v>15.000000000000002</v>
      </c>
      <c r="AA138" s="7">
        <f t="shared" si="24"/>
        <v>12</v>
      </c>
    </row>
    <row r="139" spans="2:27" x14ac:dyDescent="0.25">
      <c r="B139" s="8"/>
      <c r="C139" s="3">
        <v>24</v>
      </c>
      <c r="D139" s="3">
        <v>9</v>
      </c>
      <c r="E139" s="6">
        <v>2.1</v>
      </c>
      <c r="F139" s="6">
        <v>1.4999999999999998</v>
      </c>
      <c r="G139" s="6">
        <v>1.1000000000000039</v>
      </c>
      <c r="H139" s="6">
        <v>1.7000000000000002</v>
      </c>
      <c r="I139" s="6">
        <v>1.3</v>
      </c>
      <c r="T139" s="8"/>
      <c r="U139" s="3">
        <v>24</v>
      </c>
      <c r="V139" s="3">
        <v>9</v>
      </c>
      <c r="W139" s="7">
        <f t="shared" si="20"/>
        <v>21</v>
      </c>
      <c r="X139" s="7">
        <f t="shared" si="21"/>
        <v>14.999999999999998</v>
      </c>
      <c r="Y139" s="7">
        <f t="shared" si="22"/>
        <v>11.000000000000039</v>
      </c>
      <c r="Z139" s="7">
        <f t="shared" si="23"/>
        <v>17</v>
      </c>
      <c r="AA139" s="7">
        <f t="shared" si="24"/>
        <v>13</v>
      </c>
    </row>
    <row r="140" spans="2:27" x14ac:dyDescent="0.25">
      <c r="B140" s="8"/>
      <c r="C140" s="3">
        <v>25</v>
      </c>
      <c r="D140" s="3">
        <v>10</v>
      </c>
      <c r="E140" s="6">
        <v>2.4500000000000002</v>
      </c>
      <c r="F140" s="6">
        <v>1.7999999999999998</v>
      </c>
      <c r="G140" s="6">
        <v>1.3000000000000032</v>
      </c>
      <c r="H140" s="6">
        <v>1.7000000000000002</v>
      </c>
      <c r="I140" s="6">
        <v>1.3</v>
      </c>
      <c r="T140" s="8"/>
      <c r="U140" s="3">
        <v>25</v>
      </c>
      <c r="V140" s="3">
        <v>10</v>
      </c>
      <c r="W140" s="7">
        <f t="shared" si="20"/>
        <v>24.5</v>
      </c>
      <c r="X140" s="7">
        <f t="shared" si="21"/>
        <v>18</v>
      </c>
      <c r="Y140" s="7">
        <f t="shared" si="22"/>
        <v>13.000000000000032</v>
      </c>
      <c r="Z140" s="7">
        <f t="shared" si="23"/>
        <v>17</v>
      </c>
      <c r="AA140" s="7">
        <f t="shared" si="24"/>
        <v>13</v>
      </c>
    </row>
    <row r="141" spans="2:27" x14ac:dyDescent="0.25">
      <c r="B141" s="8"/>
      <c r="C141" s="3">
        <v>26</v>
      </c>
      <c r="D141" s="3">
        <v>11</v>
      </c>
      <c r="E141" s="6">
        <v>2.85</v>
      </c>
      <c r="F141" s="6">
        <v>2.0999999999999996</v>
      </c>
      <c r="G141" s="6">
        <v>1.5000000000000024</v>
      </c>
      <c r="H141" s="6">
        <v>1.9000000000000001</v>
      </c>
      <c r="I141" s="6">
        <v>1.5</v>
      </c>
      <c r="T141" s="8"/>
      <c r="U141" s="3">
        <v>26</v>
      </c>
      <c r="V141" s="3">
        <v>11</v>
      </c>
      <c r="W141" s="7">
        <f t="shared" si="20"/>
        <v>28.5</v>
      </c>
      <c r="X141" s="7">
        <f t="shared" si="21"/>
        <v>20.999999999999996</v>
      </c>
      <c r="Y141" s="7">
        <f t="shared" si="22"/>
        <v>15.000000000000025</v>
      </c>
      <c r="Z141" s="7">
        <f t="shared" si="23"/>
        <v>19</v>
      </c>
      <c r="AA141" s="7">
        <f t="shared" si="24"/>
        <v>15</v>
      </c>
    </row>
    <row r="142" spans="2:27" x14ac:dyDescent="0.25">
      <c r="B142" s="8"/>
      <c r="C142" s="3">
        <v>27</v>
      </c>
      <c r="D142" s="3">
        <v>12</v>
      </c>
      <c r="E142" s="6">
        <v>2.85</v>
      </c>
      <c r="F142" s="6">
        <v>2.2999999999999998</v>
      </c>
      <c r="G142" s="6">
        <v>1.5000000000000024</v>
      </c>
      <c r="H142" s="6">
        <v>2</v>
      </c>
      <c r="I142" s="6">
        <v>1.5</v>
      </c>
      <c r="T142" s="8"/>
      <c r="U142" s="3">
        <v>27</v>
      </c>
      <c r="V142" s="3">
        <v>12</v>
      </c>
      <c r="W142" s="7">
        <f t="shared" si="20"/>
        <v>28.5</v>
      </c>
      <c r="X142" s="7">
        <f t="shared" si="21"/>
        <v>23</v>
      </c>
      <c r="Y142" s="7">
        <f t="shared" si="22"/>
        <v>15.000000000000025</v>
      </c>
      <c r="Z142" s="7">
        <f t="shared" si="23"/>
        <v>20</v>
      </c>
      <c r="AA142" s="7">
        <f t="shared" si="24"/>
        <v>15</v>
      </c>
    </row>
    <row r="143" spans="2:27" x14ac:dyDescent="0.25">
      <c r="B143" s="8"/>
      <c r="C143" s="3">
        <v>28</v>
      </c>
      <c r="D143" s="3">
        <v>13</v>
      </c>
      <c r="E143" s="6">
        <v>3.0500000000000003</v>
      </c>
      <c r="F143" s="6">
        <v>2.4</v>
      </c>
      <c r="G143" s="6">
        <v>1.5000000000000024</v>
      </c>
      <c r="H143" s="6">
        <v>2.2000000000000002</v>
      </c>
      <c r="I143" s="6">
        <v>1.7</v>
      </c>
      <c r="T143" s="8"/>
      <c r="U143" s="3">
        <v>28</v>
      </c>
      <c r="V143" s="3">
        <v>13</v>
      </c>
      <c r="W143" s="7">
        <f t="shared" si="20"/>
        <v>30.500000000000004</v>
      </c>
      <c r="X143" s="7">
        <f t="shared" si="21"/>
        <v>24</v>
      </c>
      <c r="Y143" s="7">
        <f t="shared" si="22"/>
        <v>15.000000000000025</v>
      </c>
      <c r="Z143" s="7">
        <f t="shared" si="23"/>
        <v>22</v>
      </c>
      <c r="AA143" s="7">
        <f t="shared" si="24"/>
        <v>17</v>
      </c>
    </row>
    <row r="144" spans="2:27" x14ac:dyDescent="0.25">
      <c r="B144" s="8"/>
      <c r="C144" s="3">
        <v>29</v>
      </c>
      <c r="D144" s="3">
        <v>14</v>
      </c>
      <c r="E144" s="6">
        <v>3.2500000000000004</v>
      </c>
      <c r="F144" s="6">
        <v>2.6</v>
      </c>
      <c r="G144" s="6">
        <v>1.8000000000000032</v>
      </c>
      <c r="H144" s="6">
        <v>2.5</v>
      </c>
      <c r="I144" s="6">
        <v>1.9</v>
      </c>
      <c r="T144" s="8"/>
      <c r="U144" s="3">
        <v>29</v>
      </c>
      <c r="V144" s="3">
        <v>14</v>
      </c>
      <c r="W144" s="7">
        <f t="shared" si="20"/>
        <v>32.500000000000007</v>
      </c>
      <c r="X144" s="7">
        <f t="shared" si="21"/>
        <v>26</v>
      </c>
      <c r="Y144" s="7">
        <f t="shared" si="22"/>
        <v>18.000000000000032</v>
      </c>
      <c r="Z144" s="7">
        <f t="shared" si="23"/>
        <v>25</v>
      </c>
      <c r="AA144" s="7">
        <f t="shared" si="24"/>
        <v>19</v>
      </c>
    </row>
    <row r="145" spans="2:27" x14ac:dyDescent="0.25">
      <c r="B145" s="8"/>
      <c r="C145" s="3">
        <v>30</v>
      </c>
      <c r="D145" s="3">
        <v>15</v>
      </c>
      <c r="E145" s="6">
        <v>3.5500000000000003</v>
      </c>
      <c r="F145" s="6">
        <v>2.8000000000000003</v>
      </c>
      <c r="G145" s="6">
        <v>1.9000000000000028</v>
      </c>
      <c r="H145" s="6">
        <v>2.7</v>
      </c>
      <c r="I145" s="6">
        <v>2</v>
      </c>
      <c r="T145" s="8"/>
      <c r="U145" s="3">
        <v>30</v>
      </c>
      <c r="V145" s="3">
        <v>15</v>
      </c>
      <c r="W145" s="7">
        <f t="shared" si="20"/>
        <v>35.5</v>
      </c>
      <c r="X145" s="7">
        <f t="shared" si="21"/>
        <v>28.000000000000004</v>
      </c>
      <c r="Y145" s="7">
        <f t="shared" si="22"/>
        <v>19.000000000000028</v>
      </c>
      <c r="Z145" s="7">
        <f t="shared" si="23"/>
        <v>27</v>
      </c>
      <c r="AA145" s="7">
        <f t="shared" si="24"/>
        <v>20</v>
      </c>
    </row>
    <row r="146" spans="2:27" x14ac:dyDescent="0.25">
      <c r="B146" s="8"/>
      <c r="C146" s="3">
        <v>31</v>
      </c>
      <c r="D146" s="3">
        <v>16</v>
      </c>
      <c r="E146" s="6">
        <v>3.85</v>
      </c>
      <c r="F146" s="6">
        <v>3.1</v>
      </c>
      <c r="G146" s="6">
        <v>2.1000000000000023</v>
      </c>
      <c r="H146" s="6">
        <v>2.9000000000000004</v>
      </c>
      <c r="I146" s="6">
        <v>2.2000000000000002</v>
      </c>
      <c r="T146" s="8"/>
      <c r="U146" s="3">
        <v>31</v>
      </c>
      <c r="V146" s="3">
        <v>16</v>
      </c>
      <c r="W146" s="7">
        <f t="shared" si="20"/>
        <v>38.5</v>
      </c>
      <c r="X146" s="7">
        <f t="shared" si="21"/>
        <v>31</v>
      </c>
      <c r="Y146" s="7">
        <f t="shared" si="22"/>
        <v>21.000000000000021</v>
      </c>
      <c r="Z146" s="7">
        <f t="shared" si="23"/>
        <v>29.000000000000004</v>
      </c>
      <c r="AA146" s="7">
        <f t="shared" si="24"/>
        <v>22</v>
      </c>
    </row>
    <row r="147" spans="2:27" x14ac:dyDescent="0.25">
      <c r="B147" s="124" t="s">
        <v>3</v>
      </c>
      <c r="C147" s="3">
        <v>1</v>
      </c>
      <c r="D147" s="3">
        <v>17</v>
      </c>
      <c r="E147" s="6">
        <v>4.05</v>
      </c>
      <c r="F147" s="6">
        <v>3.3000000000000003</v>
      </c>
      <c r="G147" s="6">
        <v>2.3000000000000016</v>
      </c>
      <c r="H147" s="6">
        <v>3.2</v>
      </c>
      <c r="I147" s="6">
        <v>2.4000000000000004</v>
      </c>
      <c r="T147" s="124" t="s">
        <v>3</v>
      </c>
      <c r="U147" s="3">
        <v>1</v>
      </c>
      <c r="V147" s="3">
        <v>17</v>
      </c>
      <c r="W147" s="7">
        <f t="shared" si="20"/>
        <v>40.5</v>
      </c>
      <c r="X147" s="7">
        <f t="shared" si="21"/>
        <v>33</v>
      </c>
      <c r="Y147" s="7">
        <f t="shared" si="22"/>
        <v>23.000000000000014</v>
      </c>
      <c r="Z147" s="7">
        <f t="shared" si="23"/>
        <v>32</v>
      </c>
      <c r="AA147" s="7">
        <f t="shared" si="24"/>
        <v>24.000000000000004</v>
      </c>
    </row>
    <row r="148" spans="2:27" x14ac:dyDescent="0.25">
      <c r="B148" s="124"/>
      <c r="C148" s="3">
        <v>2</v>
      </c>
      <c r="D148" s="3">
        <v>18</v>
      </c>
      <c r="E148" s="6">
        <v>4.25</v>
      </c>
      <c r="F148" s="6">
        <v>3.5000000000000004</v>
      </c>
      <c r="G148" s="6">
        <v>2.5500000000000016</v>
      </c>
      <c r="H148" s="6">
        <v>3.4000000000000004</v>
      </c>
      <c r="I148" s="6">
        <v>2.6000000000000005</v>
      </c>
      <c r="T148" s="124"/>
      <c r="U148" s="3">
        <v>2</v>
      </c>
      <c r="V148" s="3">
        <v>18</v>
      </c>
      <c r="W148" s="7">
        <f t="shared" si="20"/>
        <v>42.5</v>
      </c>
      <c r="X148" s="7">
        <f t="shared" si="21"/>
        <v>35.000000000000007</v>
      </c>
      <c r="Y148" s="7">
        <f t="shared" si="22"/>
        <v>25.500000000000014</v>
      </c>
      <c r="Z148" s="7">
        <f t="shared" si="23"/>
        <v>34</v>
      </c>
      <c r="AA148" s="7">
        <f t="shared" si="24"/>
        <v>26.000000000000007</v>
      </c>
    </row>
    <row r="149" spans="2:27" x14ac:dyDescent="0.25">
      <c r="B149" s="124"/>
      <c r="C149" s="3">
        <v>3</v>
      </c>
      <c r="D149" s="3">
        <v>19</v>
      </c>
      <c r="E149" s="6">
        <v>4.3499999999999996</v>
      </c>
      <c r="F149" s="6">
        <v>3.6000000000000005</v>
      </c>
      <c r="G149" s="6">
        <v>2.6500000000000012</v>
      </c>
      <c r="H149" s="6">
        <v>3.6000000000000005</v>
      </c>
      <c r="I149" s="6">
        <v>2.7000000000000006</v>
      </c>
      <c r="T149" s="124"/>
      <c r="U149" s="3">
        <v>3</v>
      </c>
      <c r="V149" s="3">
        <v>19</v>
      </c>
      <c r="W149" s="7">
        <f t="shared" si="20"/>
        <v>43.5</v>
      </c>
      <c r="X149" s="7">
        <f t="shared" si="21"/>
        <v>36.000000000000007</v>
      </c>
      <c r="Y149" s="7">
        <f t="shared" si="22"/>
        <v>26.500000000000014</v>
      </c>
      <c r="Z149" s="7">
        <f t="shared" si="23"/>
        <v>36.000000000000007</v>
      </c>
      <c r="AA149" s="7">
        <f t="shared" si="24"/>
        <v>27.000000000000007</v>
      </c>
    </row>
    <row r="150" spans="2:27" x14ac:dyDescent="0.25">
      <c r="B150" s="124"/>
      <c r="C150" s="3">
        <v>4</v>
      </c>
      <c r="D150" s="3">
        <v>20</v>
      </c>
      <c r="E150" s="6">
        <v>4.4499999999999993</v>
      </c>
      <c r="F150" s="6">
        <v>3.7000000000000006</v>
      </c>
      <c r="G150" s="6">
        <v>2.7500000000000009</v>
      </c>
      <c r="H150" s="6">
        <v>3.8000000000000007</v>
      </c>
      <c r="I150" s="6">
        <v>2.9000000000000008</v>
      </c>
      <c r="T150" s="124"/>
      <c r="U150" s="3">
        <v>4</v>
      </c>
      <c r="V150" s="3">
        <v>20</v>
      </c>
      <c r="W150" s="7">
        <f t="shared" si="20"/>
        <v>44.499999999999993</v>
      </c>
      <c r="X150" s="7">
        <f t="shared" si="21"/>
        <v>37.000000000000007</v>
      </c>
      <c r="Y150" s="7">
        <f t="shared" si="22"/>
        <v>27.500000000000007</v>
      </c>
      <c r="Z150" s="7">
        <f t="shared" si="23"/>
        <v>38.000000000000007</v>
      </c>
      <c r="AA150" s="7">
        <f t="shared" si="24"/>
        <v>29.000000000000007</v>
      </c>
    </row>
    <row r="151" spans="2:27" x14ac:dyDescent="0.25">
      <c r="B151" s="124"/>
      <c r="C151" s="3">
        <v>5</v>
      </c>
      <c r="D151" s="3">
        <v>21</v>
      </c>
      <c r="E151" s="6">
        <v>4.6499999999999995</v>
      </c>
      <c r="F151" s="6">
        <v>3.9000000000000008</v>
      </c>
      <c r="G151" s="6">
        <v>2.8500000000000005</v>
      </c>
      <c r="H151" s="6">
        <v>4.0000000000000009</v>
      </c>
      <c r="I151" s="6">
        <v>3.2000000000000006</v>
      </c>
      <c r="T151" s="124"/>
      <c r="U151" s="3">
        <v>5</v>
      </c>
      <c r="V151" s="3">
        <v>21</v>
      </c>
      <c r="W151" s="7">
        <f t="shared" si="20"/>
        <v>46.499999999999993</v>
      </c>
      <c r="X151" s="7">
        <f t="shared" si="21"/>
        <v>39.000000000000007</v>
      </c>
      <c r="Y151" s="7">
        <f t="shared" si="22"/>
        <v>28.500000000000007</v>
      </c>
      <c r="Z151" s="7">
        <f t="shared" si="23"/>
        <v>40.000000000000007</v>
      </c>
      <c r="AA151" s="7">
        <f t="shared" si="24"/>
        <v>32.000000000000007</v>
      </c>
    </row>
    <row r="152" spans="2:27" x14ac:dyDescent="0.25">
      <c r="B152" s="124"/>
      <c r="C152" s="3">
        <v>6</v>
      </c>
      <c r="D152" s="3">
        <v>22</v>
      </c>
      <c r="E152" s="6">
        <v>4.7499999999999991</v>
      </c>
      <c r="F152" s="6">
        <v>4.2000000000000011</v>
      </c>
      <c r="G152" s="6">
        <v>2.95</v>
      </c>
      <c r="H152" s="6">
        <v>4.1000000000000005</v>
      </c>
      <c r="I152" s="6">
        <v>3.3000000000000007</v>
      </c>
      <c r="T152" s="124"/>
      <c r="U152" s="3">
        <v>6</v>
      </c>
      <c r="V152" s="3">
        <v>22</v>
      </c>
      <c r="W152" s="7">
        <f t="shared" si="20"/>
        <v>47.499999999999993</v>
      </c>
      <c r="X152" s="7">
        <f t="shared" si="21"/>
        <v>42.000000000000014</v>
      </c>
      <c r="Y152" s="7">
        <f t="shared" si="22"/>
        <v>29.5</v>
      </c>
      <c r="Z152" s="7">
        <f t="shared" si="23"/>
        <v>41.000000000000007</v>
      </c>
      <c r="AA152" s="7">
        <f t="shared" si="24"/>
        <v>33.000000000000007</v>
      </c>
    </row>
    <row r="153" spans="2:27" x14ac:dyDescent="0.25">
      <c r="B153" s="124"/>
      <c r="C153" s="3">
        <v>7</v>
      </c>
      <c r="D153" s="3">
        <v>23</v>
      </c>
      <c r="E153" s="6">
        <v>4.9499999999999984</v>
      </c>
      <c r="F153" s="6">
        <v>4.4000000000000004</v>
      </c>
      <c r="G153" s="6">
        <v>3.1499999999999995</v>
      </c>
      <c r="H153" s="6">
        <v>4.3</v>
      </c>
      <c r="I153" s="6">
        <v>3.5</v>
      </c>
      <c r="T153" s="124"/>
      <c r="U153" s="3">
        <v>7</v>
      </c>
      <c r="V153" s="3">
        <v>23</v>
      </c>
      <c r="W153" s="7">
        <f t="shared" si="20"/>
        <v>49.499999999999986</v>
      </c>
      <c r="X153" s="7">
        <f t="shared" si="21"/>
        <v>44</v>
      </c>
      <c r="Y153" s="7">
        <f t="shared" si="22"/>
        <v>31.499999999999993</v>
      </c>
      <c r="Z153" s="7">
        <f t="shared" si="23"/>
        <v>43</v>
      </c>
      <c r="AA153" s="7">
        <f t="shared" si="24"/>
        <v>35</v>
      </c>
    </row>
    <row r="154" spans="2:27" x14ac:dyDescent="0.25">
      <c r="B154" s="124"/>
      <c r="C154" s="3">
        <v>8</v>
      </c>
      <c r="D154" s="3">
        <v>24</v>
      </c>
      <c r="E154" s="6">
        <v>5.1499999999999977</v>
      </c>
      <c r="F154" s="6">
        <v>4.5999999999999996</v>
      </c>
      <c r="G154" s="6">
        <v>3.3499999999999988</v>
      </c>
      <c r="H154" s="6">
        <v>4.5999999999999996</v>
      </c>
      <c r="I154" s="6">
        <v>3.6999999999999993</v>
      </c>
      <c r="T154" s="124"/>
      <c r="U154" s="3">
        <v>8</v>
      </c>
      <c r="V154" s="3">
        <v>24</v>
      </c>
      <c r="W154" s="7">
        <f t="shared" si="20"/>
        <v>51.499999999999979</v>
      </c>
      <c r="X154" s="7">
        <f t="shared" si="21"/>
        <v>46</v>
      </c>
      <c r="Y154" s="7">
        <f t="shared" si="22"/>
        <v>33.499999999999986</v>
      </c>
      <c r="Z154" s="7">
        <f t="shared" si="23"/>
        <v>46</v>
      </c>
      <c r="AA154" s="7">
        <f t="shared" si="24"/>
        <v>36.999999999999993</v>
      </c>
    </row>
    <row r="155" spans="2:27" x14ac:dyDescent="0.25">
      <c r="B155" s="124"/>
      <c r="C155" s="3">
        <v>9</v>
      </c>
      <c r="D155" s="3">
        <v>25</v>
      </c>
      <c r="E155" s="6">
        <v>5.349999999999997</v>
      </c>
      <c r="F155" s="6">
        <v>4.7999999999999989</v>
      </c>
      <c r="G155" s="6">
        <v>3.549999999999998</v>
      </c>
      <c r="H155" s="6">
        <v>4.8999999999999995</v>
      </c>
      <c r="I155" s="6">
        <v>3.8999999999999986</v>
      </c>
      <c r="T155" s="124"/>
      <c r="U155" s="3">
        <v>9</v>
      </c>
      <c r="V155" s="3">
        <v>25</v>
      </c>
      <c r="W155" s="7">
        <f t="shared" si="20"/>
        <v>53.499999999999972</v>
      </c>
      <c r="X155" s="7">
        <f t="shared" si="21"/>
        <v>47.999999999999986</v>
      </c>
      <c r="Y155" s="7">
        <f t="shared" si="22"/>
        <v>35.499999999999979</v>
      </c>
      <c r="Z155" s="7">
        <f t="shared" si="23"/>
        <v>48.999999999999993</v>
      </c>
      <c r="AA155" s="7">
        <f t="shared" si="24"/>
        <v>38.999999999999986</v>
      </c>
    </row>
    <row r="156" spans="2:27" x14ac:dyDescent="0.25">
      <c r="B156" s="124"/>
      <c r="C156" s="3">
        <v>10</v>
      </c>
      <c r="D156" s="3">
        <v>26</v>
      </c>
      <c r="E156" s="6">
        <v>5.4499999999999966</v>
      </c>
      <c r="F156" s="6">
        <v>4.9999999999999991</v>
      </c>
      <c r="G156" s="6">
        <v>3.7499999999999973</v>
      </c>
      <c r="H156" s="6">
        <v>5.0999999999999996</v>
      </c>
      <c r="I156" s="6">
        <v>4.1999999999999984</v>
      </c>
      <c r="T156" s="124"/>
      <c r="U156" s="3">
        <v>10</v>
      </c>
      <c r="V156" s="3">
        <v>26</v>
      </c>
      <c r="W156" s="7">
        <f t="shared" si="20"/>
        <v>54.499999999999964</v>
      </c>
      <c r="X156" s="7">
        <f t="shared" si="21"/>
        <v>49.999999999999993</v>
      </c>
      <c r="Y156" s="7">
        <f t="shared" si="22"/>
        <v>37.499999999999972</v>
      </c>
      <c r="Z156" s="7">
        <f t="shared" si="23"/>
        <v>51</v>
      </c>
      <c r="AA156" s="7">
        <f t="shared" si="24"/>
        <v>41.999999999999986</v>
      </c>
    </row>
    <row r="157" spans="2:27" x14ac:dyDescent="0.25">
      <c r="B157" s="124"/>
      <c r="C157" s="3">
        <v>11</v>
      </c>
      <c r="D157" s="3">
        <v>27</v>
      </c>
      <c r="E157" s="6">
        <v>5.6499999999999968</v>
      </c>
      <c r="F157" s="6">
        <v>5.1999999999999993</v>
      </c>
      <c r="G157" s="6">
        <v>3.849999999999997</v>
      </c>
      <c r="H157" s="6">
        <v>5.3</v>
      </c>
      <c r="I157" s="6">
        <v>4.4999999999999982</v>
      </c>
      <c r="T157" s="124"/>
      <c r="U157" s="3">
        <v>11</v>
      </c>
      <c r="V157" s="3">
        <v>27</v>
      </c>
      <c r="W157" s="7">
        <f t="shared" si="20"/>
        <v>56.499999999999972</v>
      </c>
      <c r="X157" s="7">
        <f t="shared" si="21"/>
        <v>51.999999999999993</v>
      </c>
      <c r="Y157" s="7">
        <f t="shared" si="22"/>
        <v>38.499999999999972</v>
      </c>
      <c r="Z157" s="7">
        <f t="shared" si="23"/>
        <v>53</v>
      </c>
      <c r="AA157" s="7">
        <f t="shared" si="24"/>
        <v>44.999999999999986</v>
      </c>
    </row>
    <row r="158" spans="2:27" x14ac:dyDescent="0.25">
      <c r="B158" s="124"/>
      <c r="C158" s="3">
        <v>12</v>
      </c>
      <c r="D158" s="3">
        <v>28</v>
      </c>
      <c r="E158" s="6">
        <v>5.849999999999997</v>
      </c>
      <c r="F158" s="6">
        <v>5.3999999999999995</v>
      </c>
      <c r="G158" s="6">
        <v>3.9499999999999966</v>
      </c>
      <c r="H158" s="6">
        <v>5.6</v>
      </c>
      <c r="I158" s="6">
        <v>4.6999999999999984</v>
      </c>
      <c r="T158" s="124"/>
      <c r="U158" s="3">
        <v>12</v>
      </c>
      <c r="V158" s="3">
        <v>28</v>
      </c>
      <c r="W158" s="7">
        <f t="shared" si="20"/>
        <v>58.499999999999972</v>
      </c>
      <c r="X158" s="7">
        <f t="shared" si="21"/>
        <v>53.999999999999993</v>
      </c>
      <c r="Y158" s="7">
        <f t="shared" si="22"/>
        <v>39.499999999999964</v>
      </c>
      <c r="Z158" s="7">
        <f t="shared" si="23"/>
        <v>56</v>
      </c>
      <c r="AA158" s="7">
        <f t="shared" si="24"/>
        <v>46.999999999999986</v>
      </c>
    </row>
    <row r="159" spans="2:27" x14ac:dyDescent="0.25">
      <c r="B159" s="124"/>
      <c r="C159" s="3">
        <v>13</v>
      </c>
      <c r="D159" s="3">
        <v>29</v>
      </c>
      <c r="E159" s="6">
        <v>6.0499999999999963</v>
      </c>
      <c r="F159" s="6">
        <v>5.5999999999999988</v>
      </c>
      <c r="G159" s="6">
        <v>4.1499999999999959</v>
      </c>
      <c r="H159" s="6">
        <v>5.7999999999999989</v>
      </c>
      <c r="I159" s="6">
        <v>4.8999999999999977</v>
      </c>
      <c r="T159" s="124"/>
      <c r="U159" s="3">
        <v>13</v>
      </c>
      <c r="V159" s="3">
        <v>29</v>
      </c>
      <c r="W159" s="7">
        <f t="shared" si="20"/>
        <v>60.499999999999964</v>
      </c>
      <c r="X159" s="7">
        <f t="shared" si="21"/>
        <v>55.999999999999986</v>
      </c>
      <c r="Y159" s="7">
        <f t="shared" si="22"/>
        <v>41.499999999999957</v>
      </c>
      <c r="Z159" s="7">
        <f t="shared" si="23"/>
        <v>57.999999999999986</v>
      </c>
      <c r="AA159" s="7">
        <f t="shared" si="24"/>
        <v>48.999999999999979</v>
      </c>
    </row>
    <row r="160" spans="2:27" x14ac:dyDescent="0.25">
      <c r="B160" s="124"/>
      <c r="C160" s="3">
        <v>14</v>
      </c>
      <c r="D160" s="3">
        <v>30</v>
      </c>
      <c r="E160" s="6">
        <v>6.2499999999999956</v>
      </c>
      <c r="F160" s="6">
        <v>5.799999999999998</v>
      </c>
      <c r="G160" s="6">
        <v>4.3499999999999952</v>
      </c>
      <c r="H160" s="6">
        <v>5.9999999999999982</v>
      </c>
      <c r="I160" s="6">
        <v>5.099999999999997</v>
      </c>
      <c r="T160" s="124"/>
      <c r="U160" s="3">
        <v>14</v>
      </c>
      <c r="V160" s="3">
        <v>30</v>
      </c>
      <c r="W160" s="7">
        <f t="shared" si="20"/>
        <v>62.499999999999957</v>
      </c>
      <c r="X160" s="7">
        <f t="shared" si="21"/>
        <v>57.999999999999979</v>
      </c>
      <c r="Y160" s="7">
        <f t="shared" si="22"/>
        <v>43.49999999999995</v>
      </c>
      <c r="Z160" s="7">
        <f t="shared" si="23"/>
        <v>59.999999999999986</v>
      </c>
      <c r="AA160" s="7">
        <f t="shared" si="24"/>
        <v>50.999999999999972</v>
      </c>
    </row>
    <row r="161" spans="2:27" x14ac:dyDescent="0.25">
      <c r="B161" s="124"/>
      <c r="C161" s="3">
        <v>15</v>
      </c>
      <c r="D161" s="3">
        <v>31</v>
      </c>
      <c r="E161" s="6">
        <v>6.4499999999999948</v>
      </c>
      <c r="F161" s="6">
        <v>5.9999999999999973</v>
      </c>
      <c r="G161" s="6">
        <v>4.5499999999999945</v>
      </c>
      <c r="H161" s="6">
        <v>6.299999999999998</v>
      </c>
      <c r="I161" s="6">
        <v>5.2999999999999963</v>
      </c>
      <c r="T161" s="124"/>
      <c r="U161" s="3">
        <v>15</v>
      </c>
      <c r="V161" s="3">
        <v>31</v>
      </c>
      <c r="W161" s="7">
        <f t="shared" si="20"/>
        <v>64.499999999999943</v>
      </c>
      <c r="X161" s="7">
        <f t="shared" si="21"/>
        <v>59.999999999999972</v>
      </c>
      <c r="Y161" s="7">
        <f t="shared" si="22"/>
        <v>45.499999999999943</v>
      </c>
      <c r="Z161" s="7">
        <f t="shared" si="23"/>
        <v>62.999999999999979</v>
      </c>
      <c r="AA161" s="7">
        <f t="shared" si="24"/>
        <v>52.999999999999964</v>
      </c>
    </row>
    <row r="162" spans="2:27" x14ac:dyDescent="0.25">
      <c r="B162" s="124"/>
      <c r="C162" s="3">
        <v>16</v>
      </c>
      <c r="D162" s="3">
        <v>32</v>
      </c>
      <c r="E162" s="6">
        <v>6.649999999999995</v>
      </c>
      <c r="F162" s="6">
        <v>6.1999999999999975</v>
      </c>
      <c r="G162" s="6">
        <v>4.6999999999999931</v>
      </c>
      <c r="H162" s="6">
        <v>6.5999999999999979</v>
      </c>
      <c r="I162" s="6">
        <v>5.4999999999999964</v>
      </c>
      <c r="T162" s="124"/>
      <c r="U162" s="3">
        <v>16</v>
      </c>
      <c r="V162" s="3">
        <v>32</v>
      </c>
      <c r="W162" s="7">
        <f t="shared" si="20"/>
        <v>66.499999999999943</v>
      </c>
      <c r="X162" s="7">
        <f t="shared" si="21"/>
        <v>61.999999999999972</v>
      </c>
      <c r="Y162" s="7">
        <f t="shared" si="22"/>
        <v>46.999999999999929</v>
      </c>
      <c r="Z162" s="7">
        <f t="shared" si="23"/>
        <v>65.999999999999972</v>
      </c>
      <c r="AA162" s="7">
        <f t="shared" si="24"/>
        <v>54.999999999999964</v>
      </c>
    </row>
    <row r="163" spans="2:27" x14ac:dyDescent="0.25">
      <c r="B163" s="124"/>
      <c r="C163" s="3">
        <v>17</v>
      </c>
      <c r="D163" s="3">
        <v>33</v>
      </c>
      <c r="E163" s="6">
        <v>6.8499999999999952</v>
      </c>
      <c r="F163" s="6">
        <v>6.3999999999999977</v>
      </c>
      <c r="G163" s="6">
        <v>5.0499999999999927</v>
      </c>
      <c r="H163" s="6">
        <v>6.8999999999999977</v>
      </c>
      <c r="I163" s="6">
        <v>5.6999999999999966</v>
      </c>
      <c r="T163" s="124"/>
      <c r="U163" s="3">
        <v>17</v>
      </c>
      <c r="V163" s="3">
        <v>33</v>
      </c>
      <c r="W163" s="7">
        <f t="shared" si="20"/>
        <v>68.499999999999957</v>
      </c>
      <c r="X163" s="7">
        <f t="shared" si="21"/>
        <v>63.999999999999979</v>
      </c>
      <c r="Y163" s="7">
        <f t="shared" si="22"/>
        <v>50.499999999999929</v>
      </c>
      <c r="Z163" s="7">
        <f t="shared" si="23"/>
        <v>68.999999999999972</v>
      </c>
      <c r="AA163" s="7">
        <f t="shared" si="24"/>
        <v>56.999999999999964</v>
      </c>
    </row>
    <row r="164" spans="2:27" x14ac:dyDescent="0.25">
      <c r="B164" s="124"/>
      <c r="C164" s="3">
        <v>18</v>
      </c>
      <c r="D164" s="3">
        <v>34</v>
      </c>
      <c r="E164" s="6">
        <v>7.149999999999995</v>
      </c>
      <c r="F164" s="6">
        <v>6.6999999999999975</v>
      </c>
      <c r="G164" s="6">
        <v>5.3499999999999934</v>
      </c>
      <c r="H164" s="6">
        <v>7.299999999999998</v>
      </c>
      <c r="I164" s="6">
        <v>5.9999999999999964</v>
      </c>
      <c r="T164" s="124"/>
      <c r="U164" s="3">
        <v>18</v>
      </c>
      <c r="V164" s="3">
        <v>34</v>
      </c>
      <c r="W164" s="7">
        <f t="shared" si="20"/>
        <v>71.499999999999943</v>
      </c>
      <c r="X164" s="7">
        <f t="shared" si="21"/>
        <v>66.999999999999972</v>
      </c>
      <c r="Y164" s="7">
        <f t="shared" si="22"/>
        <v>53.499999999999936</v>
      </c>
      <c r="Z164" s="7">
        <f t="shared" si="23"/>
        <v>72.999999999999986</v>
      </c>
      <c r="AA164" s="7">
        <f t="shared" si="24"/>
        <v>59.999999999999964</v>
      </c>
    </row>
    <row r="165" spans="2:27" x14ac:dyDescent="0.25">
      <c r="B165" s="124"/>
      <c r="C165" s="3">
        <v>19</v>
      </c>
      <c r="D165" s="3">
        <v>35</v>
      </c>
      <c r="E165" s="6">
        <v>7.4499999999999948</v>
      </c>
      <c r="F165" s="6">
        <v>6.9999999999999973</v>
      </c>
      <c r="G165" s="6">
        <v>5.6499999999999941</v>
      </c>
      <c r="H165" s="6">
        <v>7.6999999999999984</v>
      </c>
      <c r="I165" s="6">
        <v>6.3999999999999968</v>
      </c>
      <c r="T165" s="124"/>
      <c r="U165" s="3">
        <v>19</v>
      </c>
      <c r="V165" s="3">
        <v>35</v>
      </c>
      <c r="W165" s="7">
        <f t="shared" si="20"/>
        <v>74.499999999999943</v>
      </c>
      <c r="X165" s="7">
        <f t="shared" si="21"/>
        <v>69.999999999999972</v>
      </c>
      <c r="Y165" s="7">
        <f t="shared" si="22"/>
        <v>56.499999999999943</v>
      </c>
      <c r="Z165" s="7">
        <f t="shared" si="23"/>
        <v>76.999999999999986</v>
      </c>
      <c r="AA165" s="7">
        <f t="shared" si="24"/>
        <v>63.999999999999972</v>
      </c>
    </row>
    <row r="166" spans="2:27" x14ac:dyDescent="0.25">
      <c r="B166" s="124"/>
      <c r="C166" s="3">
        <v>20</v>
      </c>
      <c r="D166" s="3">
        <v>36</v>
      </c>
      <c r="E166" s="6">
        <v>7.8499999999999952</v>
      </c>
      <c r="F166" s="6">
        <v>7.2999999999999972</v>
      </c>
      <c r="G166" s="6">
        <v>5.8499999999999934</v>
      </c>
      <c r="H166" s="6">
        <v>8.1999999999999993</v>
      </c>
      <c r="I166" s="6">
        <v>6.8999999999999968</v>
      </c>
      <c r="T166" s="124"/>
      <c r="U166" s="3">
        <v>20</v>
      </c>
      <c r="V166" s="3">
        <v>36</v>
      </c>
      <c r="W166" s="7">
        <f t="shared" si="20"/>
        <v>78.499999999999957</v>
      </c>
      <c r="X166" s="7">
        <f t="shared" si="21"/>
        <v>72.999999999999972</v>
      </c>
      <c r="Y166" s="7">
        <f t="shared" si="22"/>
        <v>58.499999999999936</v>
      </c>
      <c r="Z166" s="7">
        <f t="shared" si="23"/>
        <v>82</v>
      </c>
      <c r="AA166" s="7">
        <f t="shared" si="24"/>
        <v>68.999999999999972</v>
      </c>
    </row>
    <row r="167" spans="2:27" x14ac:dyDescent="0.25">
      <c r="B167" s="124"/>
      <c r="C167" s="3">
        <v>21</v>
      </c>
      <c r="D167" s="3">
        <v>37</v>
      </c>
      <c r="E167" s="6">
        <v>8.2499999999999947</v>
      </c>
      <c r="F167" s="6">
        <v>7.6999999999999975</v>
      </c>
      <c r="G167" s="6">
        <v>6.249999999999992</v>
      </c>
      <c r="H167" s="6">
        <v>8.7999999999999989</v>
      </c>
      <c r="I167" s="6">
        <v>7.1999999999999966</v>
      </c>
      <c r="T167" s="124"/>
      <c r="U167" s="3">
        <v>21</v>
      </c>
      <c r="V167" s="3">
        <v>37</v>
      </c>
      <c r="W167" s="7">
        <f t="shared" si="20"/>
        <v>82.499999999999943</v>
      </c>
      <c r="X167" s="7">
        <f t="shared" si="21"/>
        <v>76.999999999999972</v>
      </c>
      <c r="Y167" s="7">
        <f t="shared" si="22"/>
        <v>62.499999999999922</v>
      </c>
      <c r="Z167" s="7">
        <f t="shared" si="23"/>
        <v>87.999999999999986</v>
      </c>
      <c r="AA167" s="7">
        <f t="shared" si="24"/>
        <v>71.999999999999972</v>
      </c>
    </row>
    <row r="168" spans="2:27" x14ac:dyDescent="0.25">
      <c r="B168" s="124"/>
      <c r="C168" s="3">
        <v>22</v>
      </c>
      <c r="D168" s="3">
        <v>38</v>
      </c>
      <c r="E168" s="6">
        <v>8.649999999999995</v>
      </c>
      <c r="F168" s="6">
        <v>8.0999999999999979</v>
      </c>
      <c r="G168" s="6">
        <v>6.5499999999999927</v>
      </c>
      <c r="H168" s="6">
        <v>9.2999999999999989</v>
      </c>
      <c r="I168" s="6">
        <v>7.599999999999997</v>
      </c>
      <c r="T168" s="124"/>
      <c r="U168" s="3">
        <v>22</v>
      </c>
      <c r="V168" s="3">
        <v>38</v>
      </c>
      <c r="W168" s="7">
        <f t="shared" si="20"/>
        <v>86.499999999999943</v>
      </c>
      <c r="X168" s="7">
        <f t="shared" si="21"/>
        <v>80.999999999999972</v>
      </c>
      <c r="Y168" s="7">
        <f t="shared" si="22"/>
        <v>65.499999999999929</v>
      </c>
      <c r="Z168" s="7">
        <f t="shared" si="23"/>
        <v>92.999999999999986</v>
      </c>
      <c r="AA168" s="7">
        <f t="shared" si="24"/>
        <v>75.999999999999972</v>
      </c>
    </row>
    <row r="169" spans="2:27" x14ac:dyDescent="0.25">
      <c r="B169" s="124"/>
      <c r="C169" s="3">
        <v>23</v>
      </c>
      <c r="D169" s="3">
        <v>39</v>
      </c>
      <c r="E169" s="6">
        <v>8.9499999999999957</v>
      </c>
      <c r="F169" s="6">
        <v>8.3999999999999986</v>
      </c>
      <c r="G169" s="6">
        <v>7.0499999999999927</v>
      </c>
      <c r="H169" s="6">
        <v>9.6</v>
      </c>
      <c r="I169" s="6">
        <v>7.8999999999999968</v>
      </c>
      <c r="T169" s="124"/>
      <c r="U169" s="3">
        <v>23</v>
      </c>
      <c r="V169" s="3">
        <v>39</v>
      </c>
      <c r="W169" s="7">
        <f t="shared" si="20"/>
        <v>89.499999999999957</v>
      </c>
      <c r="X169" s="7">
        <f t="shared" si="21"/>
        <v>83.999999999999986</v>
      </c>
      <c r="Y169" s="7">
        <f t="shared" si="22"/>
        <v>70.499999999999929</v>
      </c>
      <c r="Z169" s="7">
        <f t="shared" si="23"/>
        <v>96</v>
      </c>
      <c r="AA169" s="7">
        <f t="shared" si="24"/>
        <v>78.999999999999972</v>
      </c>
    </row>
    <row r="170" spans="2:27" x14ac:dyDescent="0.25">
      <c r="B170" s="124"/>
      <c r="C170" s="3">
        <v>24</v>
      </c>
      <c r="D170" s="3">
        <v>40</v>
      </c>
      <c r="E170" s="6">
        <v>9.3499999999999961</v>
      </c>
      <c r="F170" s="6">
        <v>8.6999999999999993</v>
      </c>
      <c r="G170" s="6">
        <v>7.4499999999999931</v>
      </c>
      <c r="H170" s="6">
        <v>10.1</v>
      </c>
      <c r="I170" s="6">
        <v>8.4999999999999964</v>
      </c>
      <c r="T170" s="124"/>
      <c r="U170" s="3">
        <v>24</v>
      </c>
      <c r="V170" s="3">
        <v>40</v>
      </c>
      <c r="W170" s="7">
        <f t="shared" si="20"/>
        <v>93.499999999999957</v>
      </c>
      <c r="X170" s="7">
        <f t="shared" si="21"/>
        <v>87</v>
      </c>
      <c r="Y170" s="7">
        <f t="shared" si="22"/>
        <v>74.499999999999929</v>
      </c>
      <c r="Z170" s="7">
        <f t="shared" si="23"/>
        <v>101</v>
      </c>
      <c r="AA170" s="7">
        <f t="shared" si="24"/>
        <v>84.999999999999972</v>
      </c>
    </row>
    <row r="171" spans="2:27" x14ac:dyDescent="0.25">
      <c r="B171" s="124"/>
      <c r="C171" s="3">
        <v>25</v>
      </c>
      <c r="D171" s="3">
        <v>41</v>
      </c>
      <c r="E171" s="6">
        <v>9.6499999999999968</v>
      </c>
      <c r="F171" s="6">
        <v>9</v>
      </c>
      <c r="G171" s="6">
        <v>7.7499999999999938</v>
      </c>
      <c r="H171" s="6">
        <v>10.799999999999999</v>
      </c>
      <c r="I171" s="6">
        <v>8.8999999999999968</v>
      </c>
      <c r="T171" s="124"/>
      <c r="U171" s="3">
        <v>25</v>
      </c>
      <c r="V171" s="3">
        <v>41</v>
      </c>
      <c r="W171" s="7">
        <f t="shared" si="20"/>
        <v>96.499999999999972</v>
      </c>
      <c r="X171" s="7">
        <f t="shared" si="21"/>
        <v>90</v>
      </c>
      <c r="Y171" s="7">
        <f t="shared" si="22"/>
        <v>77.499999999999943</v>
      </c>
      <c r="Z171" s="7">
        <f t="shared" si="23"/>
        <v>107.99999999999999</v>
      </c>
      <c r="AA171" s="7">
        <f t="shared" si="24"/>
        <v>88.999999999999972</v>
      </c>
    </row>
    <row r="172" spans="2:27" x14ac:dyDescent="0.25">
      <c r="B172" s="124"/>
      <c r="C172" s="3">
        <v>26</v>
      </c>
      <c r="D172" s="3">
        <v>42</v>
      </c>
      <c r="E172" s="6">
        <v>10.249999999999996</v>
      </c>
      <c r="F172" s="6">
        <v>9.6</v>
      </c>
      <c r="G172" s="6">
        <v>8.2499999999999929</v>
      </c>
      <c r="H172" s="6">
        <v>11.2</v>
      </c>
      <c r="I172" s="6">
        <v>9.2999999999999972</v>
      </c>
      <c r="T172" s="124"/>
      <c r="U172" s="3">
        <v>26</v>
      </c>
      <c r="V172" s="3">
        <v>42</v>
      </c>
      <c r="W172" s="7">
        <f t="shared" si="20"/>
        <v>102.49999999999997</v>
      </c>
      <c r="X172" s="7">
        <f t="shared" si="21"/>
        <v>96</v>
      </c>
      <c r="Y172" s="7">
        <f t="shared" si="22"/>
        <v>82.499999999999929</v>
      </c>
      <c r="Z172" s="7">
        <f t="shared" si="23"/>
        <v>112</v>
      </c>
      <c r="AA172" s="7">
        <f t="shared" si="24"/>
        <v>92.999999999999972</v>
      </c>
    </row>
    <row r="173" spans="2:27" x14ac:dyDescent="0.25">
      <c r="B173" s="124"/>
      <c r="C173" s="3">
        <v>27</v>
      </c>
      <c r="D173" s="3">
        <v>43</v>
      </c>
      <c r="E173" s="6">
        <v>10.749999999999996</v>
      </c>
      <c r="F173" s="6">
        <v>10.1</v>
      </c>
      <c r="G173" s="6">
        <v>8.6499999999999932</v>
      </c>
      <c r="H173" s="6">
        <v>11.799999999999999</v>
      </c>
      <c r="I173" s="6">
        <v>9.7999999999999972</v>
      </c>
      <c r="T173" s="124"/>
      <c r="U173" s="3">
        <v>27</v>
      </c>
      <c r="V173" s="3">
        <v>43</v>
      </c>
      <c r="W173" s="7">
        <f t="shared" si="20"/>
        <v>107.49999999999997</v>
      </c>
      <c r="X173" s="7">
        <f t="shared" si="21"/>
        <v>101</v>
      </c>
      <c r="Y173" s="7">
        <f t="shared" si="22"/>
        <v>86.499999999999929</v>
      </c>
      <c r="Z173" s="7">
        <f t="shared" si="23"/>
        <v>117.99999999999999</v>
      </c>
      <c r="AA173" s="7">
        <f t="shared" si="24"/>
        <v>97.999999999999972</v>
      </c>
    </row>
    <row r="174" spans="2:27" x14ac:dyDescent="0.25">
      <c r="B174" s="124"/>
      <c r="C174" s="3">
        <v>28</v>
      </c>
      <c r="D174" s="3">
        <v>44</v>
      </c>
      <c r="E174" s="6">
        <v>11.249999999999996</v>
      </c>
      <c r="F174" s="6">
        <v>10.6</v>
      </c>
      <c r="G174" s="6">
        <v>9.0499999999999936</v>
      </c>
      <c r="H174" s="6">
        <v>12.299999999999999</v>
      </c>
      <c r="I174" s="6">
        <v>10.099999999999998</v>
      </c>
      <c r="T174" s="124"/>
      <c r="U174" s="3">
        <v>28</v>
      </c>
      <c r="V174" s="3">
        <v>44</v>
      </c>
      <c r="W174" s="7">
        <f t="shared" si="20"/>
        <v>112.49999999999997</v>
      </c>
      <c r="X174" s="7">
        <f t="shared" si="21"/>
        <v>106</v>
      </c>
      <c r="Y174" s="7">
        <f t="shared" si="22"/>
        <v>90.499999999999943</v>
      </c>
      <c r="Z174" s="7">
        <f t="shared" si="23"/>
        <v>122.99999999999999</v>
      </c>
      <c r="AA174" s="7">
        <f t="shared" si="24"/>
        <v>100.99999999999997</v>
      </c>
    </row>
    <row r="175" spans="2:27" x14ac:dyDescent="0.25">
      <c r="B175" s="124"/>
      <c r="C175" s="3">
        <v>29</v>
      </c>
      <c r="D175" s="3">
        <v>45</v>
      </c>
      <c r="E175" s="6">
        <v>11.749999999999996</v>
      </c>
      <c r="F175" s="6">
        <v>11.1</v>
      </c>
      <c r="G175" s="6">
        <v>9.449999999999994</v>
      </c>
      <c r="H175" s="6">
        <v>12.799999999999999</v>
      </c>
      <c r="I175" s="6">
        <v>10.499999999999998</v>
      </c>
      <c r="T175" s="124"/>
      <c r="U175" s="3">
        <v>29</v>
      </c>
      <c r="V175" s="3">
        <v>45</v>
      </c>
      <c r="W175" s="7">
        <f t="shared" si="20"/>
        <v>117.49999999999997</v>
      </c>
      <c r="X175" s="7">
        <f t="shared" si="21"/>
        <v>111</v>
      </c>
      <c r="Y175" s="7">
        <f t="shared" si="22"/>
        <v>94.499999999999943</v>
      </c>
      <c r="Z175" s="7">
        <f t="shared" si="23"/>
        <v>127.99999999999999</v>
      </c>
      <c r="AA175" s="7">
        <f t="shared" si="24"/>
        <v>104.99999999999999</v>
      </c>
    </row>
    <row r="176" spans="2:27" x14ac:dyDescent="0.25">
      <c r="B176" s="124"/>
      <c r="C176" s="3">
        <v>30</v>
      </c>
      <c r="D176" s="3">
        <v>46</v>
      </c>
      <c r="E176" s="6">
        <v>12.249999999999996</v>
      </c>
      <c r="F176" s="6">
        <v>11.6</v>
      </c>
      <c r="G176" s="6">
        <v>9.8499999999999943</v>
      </c>
      <c r="H176" s="6">
        <v>13.299999999999999</v>
      </c>
      <c r="I176" s="6">
        <v>10.899999999999999</v>
      </c>
      <c r="T176" s="124"/>
      <c r="U176" s="3">
        <v>30</v>
      </c>
      <c r="V176" s="3">
        <v>46</v>
      </c>
      <c r="W176" s="7">
        <f t="shared" si="20"/>
        <v>122.49999999999997</v>
      </c>
      <c r="X176" s="7">
        <f t="shared" si="21"/>
        <v>116</v>
      </c>
      <c r="Y176" s="7">
        <f t="shared" si="22"/>
        <v>98.499999999999943</v>
      </c>
      <c r="Z176" s="7">
        <f t="shared" si="23"/>
        <v>133</v>
      </c>
      <c r="AA176" s="7">
        <f t="shared" si="24"/>
        <v>108.99999999999999</v>
      </c>
    </row>
    <row r="177" spans="2:27" x14ac:dyDescent="0.25">
      <c r="B177" s="124" t="s">
        <v>4</v>
      </c>
      <c r="C177" s="3">
        <v>1</v>
      </c>
      <c r="D177" s="3">
        <v>47</v>
      </c>
      <c r="E177" s="6">
        <v>12.949999999999996</v>
      </c>
      <c r="F177" s="6">
        <v>12.2</v>
      </c>
      <c r="G177" s="6">
        <v>10.249999999999995</v>
      </c>
      <c r="H177" s="6">
        <v>13.799999999999999</v>
      </c>
      <c r="I177" s="6">
        <v>11.499999999999998</v>
      </c>
      <c r="T177" s="124" t="s">
        <v>4</v>
      </c>
      <c r="U177" s="3">
        <v>1</v>
      </c>
      <c r="V177" s="3">
        <v>47</v>
      </c>
      <c r="W177" s="7">
        <f t="shared" si="20"/>
        <v>129.49999999999994</v>
      </c>
      <c r="X177" s="7">
        <f t="shared" si="21"/>
        <v>122</v>
      </c>
      <c r="Y177" s="7">
        <f t="shared" si="22"/>
        <v>102.49999999999994</v>
      </c>
      <c r="Z177" s="7">
        <f t="shared" si="23"/>
        <v>138</v>
      </c>
      <c r="AA177" s="7">
        <f t="shared" si="24"/>
        <v>114.99999999999999</v>
      </c>
    </row>
    <row r="178" spans="2:27" x14ac:dyDescent="0.25">
      <c r="B178" s="124"/>
      <c r="C178" s="3">
        <v>2</v>
      </c>
      <c r="D178" s="3">
        <v>48</v>
      </c>
      <c r="E178" s="6">
        <v>13.649999999999995</v>
      </c>
      <c r="F178" s="6">
        <v>12.799999999999999</v>
      </c>
      <c r="G178" s="6">
        <v>10.649999999999995</v>
      </c>
      <c r="H178" s="6">
        <v>14.299999999999999</v>
      </c>
      <c r="I178" s="6">
        <v>12.299999999999999</v>
      </c>
      <c r="T178" s="124"/>
      <c r="U178" s="3">
        <v>2</v>
      </c>
      <c r="V178" s="3">
        <v>48</v>
      </c>
      <c r="W178" s="7">
        <f t="shared" si="20"/>
        <v>136.49999999999994</v>
      </c>
      <c r="X178" s="7">
        <f t="shared" si="21"/>
        <v>127.99999999999999</v>
      </c>
      <c r="Y178" s="7">
        <f t="shared" si="22"/>
        <v>106.49999999999994</v>
      </c>
      <c r="Z178" s="7">
        <f t="shared" si="23"/>
        <v>143</v>
      </c>
      <c r="AA178" s="7">
        <f t="shared" si="24"/>
        <v>122.99999999999999</v>
      </c>
    </row>
    <row r="179" spans="2:27" x14ac:dyDescent="0.25">
      <c r="B179" s="124"/>
      <c r="C179" s="3">
        <v>3</v>
      </c>
      <c r="D179" s="3">
        <v>49</v>
      </c>
      <c r="E179" s="6">
        <v>14.349999999999994</v>
      </c>
      <c r="F179" s="6">
        <v>13.399999999999999</v>
      </c>
      <c r="G179" s="6">
        <v>11.149999999999995</v>
      </c>
      <c r="H179" s="6">
        <v>14.999999999999998</v>
      </c>
      <c r="I179" s="6">
        <v>12.7</v>
      </c>
      <c r="T179" s="124"/>
      <c r="U179" s="3">
        <v>3</v>
      </c>
      <c r="V179" s="3">
        <v>49</v>
      </c>
      <c r="W179" s="7">
        <f t="shared" si="20"/>
        <v>143.49999999999994</v>
      </c>
      <c r="X179" s="7">
        <f t="shared" si="21"/>
        <v>134</v>
      </c>
      <c r="Y179" s="7">
        <f t="shared" si="22"/>
        <v>111.49999999999994</v>
      </c>
      <c r="Z179" s="7">
        <f t="shared" si="23"/>
        <v>149.99999999999997</v>
      </c>
      <c r="AA179" s="7">
        <f t="shared" si="24"/>
        <v>127</v>
      </c>
    </row>
    <row r="180" spans="2:27" x14ac:dyDescent="0.25">
      <c r="B180" s="124"/>
      <c r="C180" s="3">
        <v>4</v>
      </c>
      <c r="D180" s="3">
        <v>50</v>
      </c>
      <c r="E180" s="6">
        <v>14.849999999999994</v>
      </c>
      <c r="F180" s="6">
        <v>13.899999999999999</v>
      </c>
      <c r="G180" s="6">
        <v>11.549999999999995</v>
      </c>
      <c r="H180" s="6">
        <v>15.599999999999998</v>
      </c>
      <c r="I180" s="6">
        <v>13.1</v>
      </c>
      <c r="T180" s="124"/>
      <c r="U180" s="3">
        <v>4</v>
      </c>
      <c r="V180" s="3">
        <v>50</v>
      </c>
      <c r="W180" s="7">
        <f t="shared" si="20"/>
        <v>148.49999999999994</v>
      </c>
      <c r="X180" s="7">
        <f t="shared" si="21"/>
        <v>139</v>
      </c>
      <c r="Y180" s="7">
        <f t="shared" si="22"/>
        <v>115.49999999999996</v>
      </c>
      <c r="Z180" s="7">
        <f t="shared" si="23"/>
        <v>155.99999999999997</v>
      </c>
      <c r="AA180" s="7">
        <f t="shared" si="24"/>
        <v>131</v>
      </c>
    </row>
    <row r="181" spans="2:27" x14ac:dyDescent="0.25">
      <c r="B181" s="124"/>
      <c r="C181" s="3">
        <v>5</v>
      </c>
      <c r="D181" s="3">
        <v>51</v>
      </c>
      <c r="E181" s="6">
        <v>15.349999999999994</v>
      </c>
      <c r="F181" s="6">
        <v>14.299999999999999</v>
      </c>
      <c r="G181" s="6">
        <v>11.949999999999996</v>
      </c>
      <c r="H181" s="6">
        <v>16.099999999999998</v>
      </c>
      <c r="I181" s="6">
        <v>13.6</v>
      </c>
      <c r="T181" s="124"/>
      <c r="U181" s="3">
        <v>5</v>
      </c>
      <c r="V181" s="3">
        <v>51</v>
      </c>
      <c r="W181" s="7">
        <f t="shared" si="20"/>
        <v>153.49999999999994</v>
      </c>
      <c r="X181" s="7">
        <f t="shared" si="21"/>
        <v>143</v>
      </c>
      <c r="Y181" s="7">
        <f t="shared" si="22"/>
        <v>119.49999999999996</v>
      </c>
      <c r="Z181" s="7">
        <f t="shared" si="23"/>
        <v>160.99999999999997</v>
      </c>
      <c r="AA181" s="7">
        <f t="shared" si="24"/>
        <v>136</v>
      </c>
    </row>
    <row r="182" spans="2:27" x14ac:dyDescent="0.25">
      <c r="B182" s="124"/>
      <c r="C182" s="3">
        <v>6</v>
      </c>
      <c r="D182" s="3">
        <v>52</v>
      </c>
      <c r="E182" s="6">
        <v>15.849999999999994</v>
      </c>
      <c r="F182" s="6">
        <v>14.7</v>
      </c>
      <c r="G182" s="6">
        <v>12.349999999999996</v>
      </c>
      <c r="H182" s="6">
        <v>16.799999999999997</v>
      </c>
      <c r="I182" s="6">
        <v>13.9</v>
      </c>
      <c r="T182" s="124"/>
      <c r="U182" s="3">
        <v>6</v>
      </c>
      <c r="V182" s="3">
        <v>52</v>
      </c>
      <c r="W182" s="7">
        <f t="shared" si="20"/>
        <v>158.49999999999994</v>
      </c>
      <c r="X182" s="7">
        <f t="shared" si="21"/>
        <v>147</v>
      </c>
      <c r="Y182" s="7">
        <f t="shared" si="22"/>
        <v>123.49999999999996</v>
      </c>
      <c r="Z182" s="7">
        <f t="shared" si="23"/>
        <v>167.99999999999997</v>
      </c>
      <c r="AA182" s="7">
        <f t="shared" si="24"/>
        <v>139</v>
      </c>
    </row>
    <row r="183" spans="2:27" x14ac:dyDescent="0.25">
      <c r="B183" s="124"/>
      <c r="C183" s="3">
        <v>7</v>
      </c>
      <c r="D183" s="3">
        <v>53</v>
      </c>
      <c r="E183" s="6">
        <v>16.349999999999994</v>
      </c>
      <c r="F183" s="6">
        <v>15.1</v>
      </c>
      <c r="G183" s="6">
        <v>12.849999999999996</v>
      </c>
      <c r="H183" s="6">
        <v>17.199999999999996</v>
      </c>
      <c r="I183" s="6">
        <v>14.3</v>
      </c>
      <c r="T183" s="124"/>
      <c r="U183" s="3">
        <v>7</v>
      </c>
      <c r="V183" s="3">
        <v>53</v>
      </c>
      <c r="W183" s="7">
        <f t="shared" si="20"/>
        <v>163.49999999999994</v>
      </c>
      <c r="X183" s="7">
        <f t="shared" si="21"/>
        <v>151</v>
      </c>
      <c r="Y183" s="7">
        <f t="shared" si="22"/>
        <v>128.49999999999997</v>
      </c>
      <c r="Z183" s="7">
        <f t="shared" si="23"/>
        <v>171.99999999999994</v>
      </c>
      <c r="AA183" s="7">
        <f t="shared" si="24"/>
        <v>143</v>
      </c>
    </row>
    <row r="184" spans="2:27" x14ac:dyDescent="0.25">
      <c r="B184" s="124"/>
      <c r="C184" s="3">
        <v>8</v>
      </c>
      <c r="D184" s="3">
        <v>54</v>
      </c>
      <c r="E184" s="6">
        <v>16.849999999999994</v>
      </c>
      <c r="F184" s="6">
        <v>15.6</v>
      </c>
      <c r="G184" s="6">
        <v>13.349999999999996</v>
      </c>
      <c r="H184" s="6">
        <v>17.699999999999996</v>
      </c>
      <c r="I184" s="6">
        <v>14.700000000000001</v>
      </c>
      <c r="T184" s="124"/>
      <c r="U184" s="3">
        <v>8</v>
      </c>
      <c r="V184" s="3">
        <v>54</v>
      </c>
      <c r="W184" s="7">
        <f t="shared" si="20"/>
        <v>168.49999999999994</v>
      </c>
      <c r="X184" s="7">
        <f t="shared" si="21"/>
        <v>156</v>
      </c>
      <c r="Y184" s="7">
        <f t="shared" si="22"/>
        <v>133.49999999999997</v>
      </c>
      <c r="Z184" s="7">
        <f t="shared" si="23"/>
        <v>176.99999999999994</v>
      </c>
      <c r="AA184" s="7">
        <f t="shared" si="24"/>
        <v>147</v>
      </c>
    </row>
    <row r="185" spans="2:27" x14ac:dyDescent="0.25">
      <c r="B185" s="124"/>
      <c r="C185" s="3">
        <v>9</v>
      </c>
      <c r="D185" s="3">
        <v>55</v>
      </c>
      <c r="E185" s="6">
        <v>17.349999999999994</v>
      </c>
      <c r="F185" s="6">
        <v>16</v>
      </c>
      <c r="G185" s="6">
        <v>13.849999999999996</v>
      </c>
      <c r="H185" s="6">
        <v>18.199999999999996</v>
      </c>
      <c r="I185" s="6">
        <v>14.700000000000001</v>
      </c>
      <c r="T185" s="124"/>
      <c r="U185" s="3">
        <v>9</v>
      </c>
      <c r="V185" s="3">
        <v>55</v>
      </c>
      <c r="W185" s="7">
        <f t="shared" si="20"/>
        <v>173.49999999999994</v>
      </c>
      <c r="X185" s="7">
        <f t="shared" si="21"/>
        <v>160</v>
      </c>
      <c r="Y185" s="7">
        <f t="shared" si="22"/>
        <v>138.49999999999997</v>
      </c>
      <c r="Z185" s="7">
        <f t="shared" si="23"/>
        <v>181.99999999999994</v>
      </c>
      <c r="AA185" s="7">
        <f t="shared" si="24"/>
        <v>147</v>
      </c>
    </row>
    <row r="186" spans="2:27" x14ac:dyDescent="0.25">
      <c r="B186" s="124"/>
      <c r="C186" s="3">
        <v>10</v>
      </c>
      <c r="D186" s="3">
        <v>56</v>
      </c>
      <c r="E186" s="6">
        <v>18.149999999999995</v>
      </c>
      <c r="F186" s="6">
        <v>16.899999999999999</v>
      </c>
      <c r="G186" s="6">
        <v>14.649999999999997</v>
      </c>
      <c r="H186" s="6">
        <v>19.299999999999997</v>
      </c>
      <c r="I186" s="6">
        <v>15.500000000000002</v>
      </c>
      <c r="T186" s="124"/>
      <c r="U186" s="3">
        <v>10</v>
      </c>
      <c r="V186" s="3">
        <v>56</v>
      </c>
      <c r="W186" s="7">
        <f t="shared" si="20"/>
        <v>181.49999999999994</v>
      </c>
      <c r="X186" s="7">
        <f t="shared" si="21"/>
        <v>169</v>
      </c>
      <c r="Y186" s="7">
        <f t="shared" si="22"/>
        <v>146.49999999999997</v>
      </c>
      <c r="Z186" s="7">
        <f t="shared" si="23"/>
        <v>192.99999999999997</v>
      </c>
      <c r="AA186" s="7">
        <f t="shared" si="24"/>
        <v>155.00000000000003</v>
      </c>
    </row>
    <row r="187" spans="2:27" x14ac:dyDescent="0.25">
      <c r="B187" s="124"/>
      <c r="C187" s="3">
        <v>11</v>
      </c>
      <c r="D187" s="3">
        <v>57</v>
      </c>
      <c r="E187" s="6">
        <v>19.149999999999995</v>
      </c>
      <c r="F187" s="6">
        <v>17.7</v>
      </c>
      <c r="G187" s="6">
        <v>15.349999999999996</v>
      </c>
      <c r="H187" s="6">
        <v>20.199999999999996</v>
      </c>
      <c r="I187" s="6">
        <v>16.3</v>
      </c>
      <c r="T187" s="124"/>
      <c r="U187" s="3">
        <v>11</v>
      </c>
      <c r="V187" s="3">
        <v>57</v>
      </c>
      <c r="W187" s="7">
        <f t="shared" si="20"/>
        <v>191.49999999999994</v>
      </c>
      <c r="X187" s="7">
        <f t="shared" si="21"/>
        <v>177</v>
      </c>
      <c r="Y187" s="7">
        <f t="shared" si="22"/>
        <v>153.49999999999997</v>
      </c>
      <c r="Z187" s="7">
        <f t="shared" si="23"/>
        <v>201.99999999999994</v>
      </c>
      <c r="AA187" s="7">
        <f t="shared" si="24"/>
        <v>163</v>
      </c>
    </row>
    <row r="188" spans="2:27" x14ac:dyDescent="0.25">
      <c r="B188" s="124"/>
      <c r="C188" s="3">
        <v>12</v>
      </c>
      <c r="D188" s="3">
        <v>58</v>
      </c>
      <c r="E188" s="6">
        <v>20.049999999999994</v>
      </c>
      <c r="F188" s="6">
        <v>18.399999999999999</v>
      </c>
      <c r="G188" s="6">
        <v>16.049999999999997</v>
      </c>
      <c r="H188" s="6">
        <v>20.999999999999996</v>
      </c>
      <c r="I188" s="6">
        <v>17.2</v>
      </c>
      <c r="T188" s="124"/>
      <c r="U188" s="3">
        <v>12</v>
      </c>
      <c r="V188" s="3">
        <v>58</v>
      </c>
      <c r="W188" s="7">
        <f t="shared" si="20"/>
        <v>200.49999999999994</v>
      </c>
      <c r="X188" s="7">
        <f t="shared" si="21"/>
        <v>184</v>
      </c>
      <c r="Y188" s="7">
        <f t="shared" si="22"/>
        <v>160.49999999999997</v>
      </c>
      <c r="Z188" s="7">
        <f t="shared" si="23"/>
        <v>209.99999999999997</v>
      </c>
      <c r="AA188" s="7">
        <f t="shared" si="24"/>
        <v>172</v>
      </c>
    </row>
    <row r="189" spans="2:27" x14ac:dyDescent="0.25">
      <c r="B189" s="124"/>
      <c r="C189" s="3">
        <v>13</v>
      </c>
      <c r="D189" s="3">
        <v>59</v>
      </c>
      <c r="E189" s="6">
        <v>20.549999999999994</v>
      </c>
      <c r="F189" s="6">
        <v>18.799999999999997</v>
      </c>
      <c r="G189" s="6">
        <v>16.449999999999996</v>
      </c>
      <c r="H189" s="6">
        <v>21.999999999999996</v>
      </c>
      <c r="I189" s="6">
        <v>17.599999999999998</v>
      </c>
      <c r="T189" s="124"/>
      <c r="U189" s="3">
        <v>13</v>
      </c>
      <c r="V189" s="3">
        <v>59</v>
      </c>
      <c r="W189" s="7">
        <f t="shared" si="20"/>
        <v>205.49999999999994</v>
      </c>
      <c r="X189" s="7">
        <f t="shared" si="21"/>
        <v>187.99999999999997</v>
      </c>
      <c r="Y189" s="7">
        <f t="shared" si="22"/>
        <v>164.49999999999994</v>
      </c>
      <c r="Z189" s="7">
        <f t="shared" si="23"/>
        <v>219.99999999999997</v>
      </c>
      <c r="AA189" s="7">
        <f t="shared" si="24"/>
        <v>175.99999999999997</v>
      </c>
    </row>
    <row r="190" spans="2:27" x14ac:dyDescent="0.25">
      <c r="B190" s="124"/>
      <c r="C190" s="3">
        <v>14</v>
      </c>
      <c r="D190" s="3">
        <v>60</v>
      </c>
      <c r="E190" s="6">
        <v>21.349999999999994</v>
      </c>
      <c r="F190" s="6">
        <v>19.499999999999996</v>
      </c>
      <c r="G190" s="6">
        <v>17.049999999999997</v>
      </c>
      <c r="H190" s="6">
        <v>22.799999999999997</v>
      </c>
      <c r="I190" s="6">
        <v>18.2</v>
      </c>
      <c r="T190" s="124"/>
      <c r="U190" s="3">
        <v>14</v>
      </c>
      <c r="V190" s="3">
        <v>60</v>
      </c>
      <c r="W190" s="7">
        <f t="shared" si="20"/>
        <v>213.49999999999994</v>
      </c>
      <c r="X190" s="7">
        <f t="shared" si="21"/>
        <v>194.99999999999997</v>
      </c>
      <c r="Y190" s="7">
        <f t="shared" si="22"/>
        <v>170.49999999999997</v>
      </c>
      <c r="Z190" s="7">
        <f t="shared" si="23"/>
        <v>227.99999999999997</v>
      </c>
      <c r="AA190" s="7">
        <f t="shared" si="24"/>
        <v>182</v>
      </c>
    </row>
    <row r="191" spans="2:27" x14ac:dyDescent="0.25">
      <c r="B191" s="124"/>
      <c r="C191" s="3">
        <v>15</v>
      </c>
      <c r="D191" s="3">
        <v>61</v>
      </c>
      <c r="E191" s="6">
        <v>22.349999999999994</v>
      </c>
      <c r="F191" s="6">
        <v>20.399999999999995</v>
      </c>
      <c r="G191" s="6">
        <v>17.949999999999996</v>
      </c>
      <c r="H191" s="6">
        <v>23.799999999999997</v>
      </c>
      <c r="I191" s="6">
        <v>19.099999999999998</v>
      </c>
      <c r="T191" s="124"/>
      <c r="U191" s="3">
        <v>15</v>
      </c>
      <c r="V191" s="3">
        <v>61</v>
      </c>
      <c r="W191" s="7">
        <f t="shared" si="20"/>
        <v>223.49999999999994</v>
      </c>
      <c r="X191" s="7">
        <f t="shared" si="21"/>
        <v>203.99999999999994</v>
      </c>
      <c r="Y191" s="7">
        <f t="shared" si="22"/>
        <v>179.49999999999994</v>
      </c>
      <c r="Z191" s="7">
        <f t="shared" si="23"/>
        <v>237.99999999999997</v>
      </c>
      <c r="AA191" s="7">
        <f t="shared" si="24"/>
        <v>190.99999999999997</v>
      </c>
    </row>
    <row r="192" spans="2:27" x14ac:dyDescent="0.25">
      <c r="B192" s="124"/>
      <c r="C192" s="3">
        <v>16</v>
      </c>
      <c r="D192" s="3">
        <v>62</v>
      </c>
      <c r="E192" s="6">
        <v>23.349999999999994</v>
      </c>
      <c r="F192" s="6">
        <v>21.199999999999996</v>
      </c>
      <c r="G192" s="6">
        <v>18.549999999999997</v>
      </c>
      <c r="H192" s="6">
        <v>24.699999999999996</v>
      </c>
      <c r="I192" s="6">
        <v>19.799999999999997</v>
      </c>
      <c r="T192" s="124"/>
      <c r="U192" s="3">
        <v>16</v>
      </c>
      <c r="V192" s="3">
        <v>62</v>
      </c>
      <c r="W192" s="7">
        <f t="shared" si="20"/>
        <v>233.49999999999994</v>
      </c>
      <c r="X192" s="7">
        <f t="shared" si="21"/>
        <v>211.99999999999994</v>
      </c>
      <c r="Y192" s="7">
        <f t="shared" si="22"/>
        <v>185.49999999999997</v>
      </c>
      <c r="Z192" s="7">
        <f t="shared" si="23"/>
        <v>246.99999999999994</v>
      </c>
      <c r="AA192" s="7">
        <f t="shared" si="24"/>
        <v>197.99999999999997</v>
      </c>
    </row>
    <row r="193" spans="2:27" x14ac:dyDescent="0.25">
      <c r="B193" s="124"/>
      <c r="C193" s="3">
        <v>17</v>
      </c>
      <c r="D193" s="3">
        <v>63</v>
      </c>
      <c r="E193" s="6">
        <v>24.149999999999995</v>
      </c>
      <c r="F193" s="6">
        <v>21.899999999999995</v>
      </c>
      <c r="G193" s="6">
        <v>19.249999999999996</v>
      </c>
      <c r="H193" s="6">
        <v>25.499999999999996</v>
      </c>
      <c r="I193" s="6">
        <v>20.499999999999996</v>
      </c>
      <c r="T193" s="124"/>
      <c r="U193" s="3">
        <v>17</v>
      </c>
      <c r="V193" s="3">
        <v>63</v>
      </c>
      <c r="W193" s="7">
        <f t="shared" si="20"/>
        <v>241.49999999999994</v>
      </c>
      <c r="X193" s="7">
        <f t="shared" si="21"/>
        <v>218.99999999999994</v>
      </c>
      <c r="Y193" s="7">
        <f t="shared" si="22"/>
        <v>192.49999999999997</v>
      </c>
      <c r="Z193" s="7">
        <f t="shared" si="23"/>
        <v>254.99999999999997</v>
      </c>
      <c r="AA193" s="7">
        <f t="shared" si="24"/>
        <v>204.99999999999997</v>
      </c>
    </row>
    <row r="194" spans="2:27" x14ac:dyDescent="0.25">
      <c r="B194" s="124"/>
      <c r="C194" s="3">
        <v>18</v>
      </c>
      <c r="D194" s="3">
        <v>64</v>
      </c>
      <c r="E194" s="6">
        <v>24.949999999999996</v>
      </c>
      <c r="F194" s="6">
        <v>22.599999999999994</v>
      </c>
      <c r="G194" s="6">
        <v>19.749999999999996</v>
      </c>
      <c r="H194" s="6">
        <v>26.199999999999996</v>
      </c>
      <c r="I194" s="6">
        <v>20.999999999999996</v>
      </c>
      <c r="T194" s="124"/>
      <c r="U194" s="3">
        <v>18</v>
      </c>
      <c r="V194" s="3">
        <v>64</v>
      </c>
      <c r="W194" s="7">
        <f t="shared" si="20"/>
        <v>249.49999999999994</v>
      </c>
      <c r="X194" s="7">
        <f t="shared" si="21"/>
        <v>225.99999999999994</v>
      </c>
      <c r="Y194" s="7">
        <f t="shared" si="22"/>
        <v>197.49999999999997</v>
      </c>
      <c r="Z194" s="7">
        <f t="shared" si="23"/>
        <v>261.99999999999994</v>
      </c>
      <c r="AA194" s="7">
        <f t="shared" si="24"/>
        <v>209.99999999999997</v>
      </c>
    </row>
    <row r="195" spans="2:27" x14ac:dyDescent="0.25">
      <c r="B195" s="124"/>
      <c r="C195" s="3">
        <v>19</v>
      </c>
      <c r="D195" s="3">
        <v>65</v>
      </c>
      <c r="E195" s="6">
        <v>25.749999999999996</v>
      </c>
      <c r="F195" s="6">
        <v>23.199999999999996</v>
      </c>
      <c r="G195" s="6">
        <v>20.449999999999996</v>
      </c>
      <c r="H195" s="6">
        <v>27.199999999999996</v>
      </c>
      <c r="I195" s="6">
        <v>21.699999999999996</v>
      </c>
      <c r="T195" s="124"/>
      <c r="U195" s="3">
        <v>19</v>
      </c>
      <c r="V195" s="3">
        <v>65</v>
      </c>
      <c r="W195" s="7">
        <f t="shared" si="20"/>
        <v>257.49999999999994</v>
      </c>
      <c r="X195" s="7">
        <f t="shared" si="21"/>
        <v>231.99999999999994</v>
      </c>
      <c r="Y195" s="7">
        <f t="shared" si="22"/>
        <v>204.49999999999994</v>
      </c>
      <c r="Z195" s="7">
        <f t="shared" si="23"/>
        <v>271.99999999999994</v>
      </c>
      <c r="AA195" s="7">
        <f t="shared" si="24"/>
        <v>216.99999999999994</v>
      </c>
    </row>
    <row r="196" spans="2:27" x14ac:dyDescent="0.25">
      <c r="B196" s="124"/>
      <c r="C196" s="3">
        <v>20</v>
      </c>
      <c r="D196" s="3">
        <v>66</v>
      </c>
      <c r="E196" s="6">
        <v>26.449999999999996</v>
      </c>
      <c r="F196" s="6">
        <v>23.799999999999997</v>
      </c>
      <c r="G196" s="6">
        <v>20.949999999999996</v>
      </c>
      <c r="H196" s="6">
        <v>27.799999999999997</v>
      </c>
      <c r="I196" s="6">
        <v>22.299999999999997</v>
      </c>
      <c r="T196" s="124"/>
      <c r="U196" s="3">
        <v>20</v>
      </c>
      <c r="V196" s="3">
        <v>66</v>
      </c>
      <c r="W196" s="7">
        <f t="shared" si="20"/>
        <v>264.49999999999994</v>
      </c>
      <c r="X196" s="7">
        <f t="shared" si="21"/>
        <v>237.99999999999997</v>
      </c>
      <c r="Y196" s="7">
        <f t="shared" si="22"/>
        <v>209.49999999999994</v>
      </c>
      <c r="Z196" s="7">
        <f t="shared" si="23"/>
        <v>278</v>
      </c>
      <c r="AA196" s="7">
        <f t="shared" si="24"/>
        <v>222.99999999999997</v>
      </c>
    </row>
    <row r="197" spans="2:27" x14ac:dyDescent="0.25">
      <c r="B197" s="124"/>
      <c r="C197" s="3">
        <v>21</v>
      </c>
      <c r="D197" s="3">
        <v>67</v>
      </c>
      <c r="E197" s="6">
        <v>26.849999999999994</v>
      </c>
      <c r="F197" s="6">
        <v>24.199999999999996</v>
      </c>
      <c r="G197" s="6">
        <v>21.349999999999994</v>
      </c>
      <c r="H197" s="6">
        <v>28.499999999999996</v>
      </c>
      <c r="I197" s="6">
        <v>22.799999999999997</v>
      </c>
      <c r="T197" s="124"/>
      <c r="U197" s="3">
        <v>21</v>
      </c>
      <c r="V197" s="3">
        <v>67</v>
      </c>
      <c r="W197" s="7">
        <f t="shared" ref="W197:W240" si="25">E197*10</f>
        <v>268.49999999999994</v>
      </c>
      <c r="X197" s="7">
        <f t="shared" si="21"/>
        <v>241.99999999999994</v>
      </c>
      <c r="Y197" s="7">
        <f t="shared" si="22"/>
        <v>213.49999999999994</v>
      </c>
      <c r="Z197" s="7">
        <f t="shared" si="23"/>
        <v>284.99999999999994</v>
      </c>
      <c r="AA197" s="7">
        <f t="shared" si="24"/>
        <v>227.99999999999997</v>
      </c>
    </row>
    <row r="198" spans="2:27" x14ac:dyDescent="0.25">
      <c r="B198" s="124"/>
      <c r="C198" s="3">
        <v>22</v>
      </c>
      <c r="D198" s="3">
        <v>68</v>
      </c>
      <c r="E198" s="6">
        <v>27.449999999999996</v>
      </c>
      <c r="F198" s="6">
        <v>24.799999999999997</v>
      </c>
      <c r="G198" s="6">
        <v>21.849999999999994</v>
      </c>
      <c r="H198" s="6">
        <v>29.199999999999996</v>
      </c>
      <c r="I198" s="6">
        <v>23.299999999999997</v>
      </c>
      <c r="T198" s="124"/>
      <c r="U198" s="3">
        <v>22</v>
      </c>
      <c r="V198" s="3">
        <v>68</v>
      </c>
      <c r="W198" s="7">
        <f t="shared" si="25"/>
        <v>274.49999999999994</v>
      </c>
      <c r="X198" s="7">
        <f t="shared" ref="X198:X240" si="26">F198*10</f>
        <v>247.99999999999997</v>
      </c>
      <c r="Y198" s="7">
        <f t="shared" ref="Y198:Y240" si="27">G198*10</f>
        <v>218.49999999999994</v>
      </c>
      <c r="Z198" s="7">
        <f t="shared" ref="Z198:Z240" si="28">H198*10</f>
        <v>291.99999999999994</v>
      </c>
      <c r="AA198" s="7">
        <f t="shared" ref="AA198:AA240" si="29">I198*10</f>
        <v>232.99999999999997</v>
      </c>
    </row>
    <row r="199" spans="2:27" x14ac:dyDescent="0.25">
      <c r="B199" s="124"/>
      <c r="C199" s="3">
        <v>23</v>
      </c>
      <c r="D199" s="3">
        <v>69</v>
      </c>
      <c r="E199" s="6">
        <v>28.349999999999994</v>
      </c>
      <c r="F199" s="6">
        <v>25.599999999999998</v>
      </c>
      <c r="G199" s="6">
        <v>22.649999999999995</v>
      </c>
      <c r="H199" s="6">
        <v>29.999999999999996</v>
      </c>
      <c r="I199" s="6">
        <v>24.199999999999996</v>
      </c>
      <c r="T199" s="124"/>
      <c r="U199" s="3">
        <v>23</v>
      </c>
      <c r="V199" s="3">
        <v>69</v>
      </c>
      <c r="W199" s="7">
        <f t="shared" si="25"/>
        <v>283.49999999999994</v>
      </c>
      <c r="X199" s="7">
        <f t="shared" si="26"/>
        <v>255.99999999999997</v>
      </c>
      <c r="Y199" s="7">
        <f t="shared" si="27"/>
        <v>226.49999999999994</v>
      </c>
      <c r="Z199" s="7">
        <f t="shared" si="28"/>
        <v>299.99999999999994</v>
      </c>
      <c r="AA199" s="7">
        <f t="shared" si="29"/>
        <v>241.99999999999994</v>
      </c>
    </row>
    <row r="200" spans="2:27" x14ac:dyDescent="0.25">
      <c r="B200" s="124"/>
      <c r="C200" s="3">
        <v>24</v>
      </c>
      <c r="D200" s="3">
        <v>70</v>
      </c>
      <c r="E200" s="6">
        <v>29.049999999999994</v>
      </c>
      <c r="F200" s="6">
        <v>26.299999999999997</v>
      </c>
      <c r="G200" s="6">
        <v>23.149999999999995</v>
      </c>
      <c r="H200" s="6">
        <v>30.599999999999998</v>
      </c>
      <c r="I200" s="6">
        <v>24.799999999999997</v>
      </c>
      <c r="T200" s="124"/>
      <c r="U200" s="3">
        <v>24</v>
      </c>
      <c r="V200" s="3">
        <v>70</v>
      </c>
      <c r="W200" s="7">
        <f t="shared" si="25"/>
        <v>290.49999999999994</v>
      </c>
      <c r="X200" s="7">
        <f t="shared" si="26"/>
        <v>263</v>
      </c>
      <c r="Y200" s="7">
        <f t="shared" si="27"/>
        <v>231.49999999999994</v>
      </c>
      <c r="Z200" s="7">
        <f t="shared" si="28"/>
        <v>306</v>
      </c>
      <c r="AA200" s="7">
        <f t="shared" si="29"/>
        <v>247.99999999999997</v>
      </c>
    </row>
    <row r="201" spans="2:27" x14ac:dyDescent="0.25">
      <c r="B201" s="124"/>
      <c r="C201" s="3">
        <v>25</v>
      </c>
      <c r="D201" s="3">
        <v>71</v>
      </c>
      <c r="E201" s="6">
        <v>29.949999999999992</v>
      </c>
      <c r="F201" s="6">
        <v>27.099999999999998</v>
      </c>
      <c r="G201" s="6">
        <v>23.949999999999996</v>
      </c>
      <c r="H201" s="6">
        <v>31.299999999999997</v>
      </c>
      <c r="I201" s="6">
        <v>25.4</v>
      </c>
      <c r="T201" s="124"/>
      <c r="U201" s="3">
        <v>25</v>
      </c>
      <c r="V201" s="3">
        <v>71</v>
      </c>
      <c r="W201" s="7">
        <f t="shared" si="25"/>
        <v>299.49999999999994</v>
      </c>
      <c r="X201" s="7">
        <f t="shared" si="26"/>
        <v>271</v>
      </c>
      <c r="Y201" s="7">
        <f t="shared" si="27"/>
        <v>239.49999999999994</v>
      </c>
      <c r="Z201" s="7">
        <f t="shared" si="28"/>
        <v>313</v>
      </c>
      <c r="AA201" s="7">
        <f t="shared" si="29"/>
        <v>254</v>
      </c>
    </row>
    <row r="202" spans="2:27" x14ac:dyDescent="0.25">
      <c r="B202" s="124"/>
      <c r="C202" s="3">
        <v>26</v>
      </c>
      <c r="D202" s="3">
        <v>72</v>
      </c>
      <c r="E202" s="6">
        <v>30.849999999999991</v>
      </c>
      <c r="F202" s="6">
        <v>27.9</v>
      </c>
      <c r="G202" s="6">
        <v>24.549999999999997</v>
      </c>
      <c r="H202" s="6">
        <v>31.799999999999997</v>
      </c>
      <c r="I202" s="6">
        <v>26</v>
      </c>
      <c r="T202" s="124"/>
      <c r="U202" s="3">
        <v>26</v>
      </c>
      <c r="V202" s="3">
        <v>72</v>
      </c>
      <c r="W202" s="7">
        <f t="shared" si="25"/>
        <v>308.49999999999989</v>
      </c>
      <c r="X202" s="7">
        <f t="shared" si="26"/>
        <v>279</v>
      </c>
      <c r="Y202" s="7">
        <f t="shared" si="27"/>
        <v>245.49999999999997</v>
      </c>
      <c r="Z202" s="7">
        <f t="shared" si="28"/>
        <v>318</v>
      </c>
      <c r="AA202" s="7">
        <f t="shared" si="29"/>
        <v>260</v>
      </c>
    </row>
    <row r="203" spans="2:27" x14ac:dyDescent="0.25">
      <c r="B203" s="124"/>
      <c r="C203" s="3">
        <v>27</v>
      </c>
      <c r="D203" s="3">
        <v>73</v>
      </c>
      <c r="E203" s="6">
        <v>31.749999999999989</v>
      </c>
      <c r="F203" s="6">
        <v>28.599999999999998</v>
      </c>
      <c r="G203" s="6">
        <v>25.15</v>
      </c>
      <c r="H203" s="6">
        <v>32.4</v>
      </c>
      <c r="I203" s="6">
        <v>26.6</v>
      </c>
      <c r="T203" s="124"/>
      <c r="U203" s="3">
        <v>27</v>
      </c>
      <c r="V203" s="3">
        <v>73</v>
      </c>
      <c r="W203" s="7">
        <f t="shared" si="25"/>
        <v>317.49999999999989</v>
      </c>
      <c r="X203" s="7">
        <f t="shared" si="26"/>
        <v>286</v>
      </c>
      <c r="Y203" s="7">
        <f t="shared" si="27"/>
        <v>251.5</v>
      </c>
      <c r="Z203" s="7">
        <f t="shared" si="28"/>
        <v>324</v>
      </c>
      <c r="AA203" s="7">
        <f t="shared" si="29"/>
        <v>266</v>
      </c>
    </row>
    <row r="204" spans="2:27" x14ac:dyDescent="0.25">
      <c r="B204" s="124"/>
      <c r="C204" s="3">
        <v>28</v>
      </c>
      <c r="D204" s="3">
        <v>74</v>
      </c>
      <c r="E204" s="6">
        <v>32.249999999999986</v>
      </c>
      <c r="F204" s="6">
        <v>28.999999999999996</v>
      </c>
      <c r="G204" s="6">
        <v>25.549999999999997</v>
      </c>
      <c r="H204" s="6">
        <v>32.9</v>
      </c>
      <c r="I204" s="6">
        <v>27.3</v>
      </c>
      <c r="T204" s="124"/>
      <c r="U204" s="3">
        <v>28</v>
      </c>
      <c r="V204" s="3">
        <v>74</v>
      </c>
      <c r="W204" s="7">
        <f t="shared" si="25"/>
        <v>322.49999999999989</v>
      </c>
      <c r="X204" s="7">
        <f t="shared" si="26"/>
        <v>289.99999999999994</v>
      </c>
      <c r="Y204" s="7">
        <f t="shared" si="27"/>
        <v>255.49999999999997</v>
      </c>
      <c r="Z204" s="7">
        <f t="shared" si="28"/>
        <v>329</v>
      </c>
      <c r="AA204" s="7">
        <f t="shared" si="29"/>
        <v>273</v>
      </c>
    </row>
    <row r="205" spans="2:27" x14ac:dyDescent="0.25">
      <c r="B205" s="124"/>
      <c r="C205" s="3">
        <v>29</v>
      </c>
      <c r="D205" s="3">
        <v>75</v>
      </c>
      <c r="E205" s="6">
        <v>32.949999999999989</v>
      </c>
      <c r="F205" s="6">
        <v>29.699999999999996</v>
      </c>
      <c r="G205" s="6">
        <v>26.15</v>
      </c>
      <c r="H205" s="6">
        <v>33.6</v>
      </c>
      <c r="I205" s="6">
        <v>28</v>
      </c>
      <c r="T205" s="124"/>
      <c r="U205" s="3">
        <v>29</v>
      </c>
      <c r="V205" s="3">
        <v>75</v>
      </c>
      <c r="W205" s="7">
        <f t="shared" si="25"/>
        <v>329.49999999999989</v>
      </c>
      <c r="X205" s="7">
        <f t="shared" si="26"/>
        <v>296.99999999999994</v>
      </c>
      <c r="Y205" s="7">
        <f t="shared" si="27"/>
        <v>261.5</v>
      </c>
      <c r="Z205" s="7">
        <f t="shared" si="28"/>
        <v>336</v>
      </c>
      <c r="AA205" s="7">
        <f t="shared" si="29"/>
        <v>280</v>
      </c>
    </row>
    <row r="206" spans="2:27" x14ac:dyDescent="0.25">
      <c r="B206" s="124"/>
      <c r="C206" s="3">
        <v>30</v>
      </c>
      <c r="D206" s="3">
        <v>76</v>
      </c>
      <c r="E206" s="6">
        <v>33.749999999999986</v>
      </c>
      <c r="F206" s="6">
        <v>30.399999999999995</v>
      </c>
      <c r="G206" s="6">
        <v>26.75</v>
      </c>
      <c r="H206" s="6">
        <v>34.4</v>
      </c>
      <c r="I206" s="6">
        <v>28.6</v>
      </c>
      <c r="T206" s="124"/>
      <c r="U206" s="3">
        <v>30</v>
      </c>
      <c r="V206" s="3">
        <v>76</v>
      </c>
      <c r="W206" s="7">
        <f t="shared" si="25"/>
        <v>337.49999999999989</v>
      </c>
      <c r="X206" s="7">
        <f t="shared" si="26"/>
        <v>303.99999999999994</v>
      </c>
      <c r="Y206" s="7">
        <f t="shared" si="27"/>
        <v>267.5</v>
      </c>
      <c r="Z206" s="7">
        <f t="shared" si="28"/>
        <v>344</v>
      </c>
      <c r="AA206" s="7">
        <f t="shared" si="29"/>
        <v>286</v>
      </c>
    </row>
    <row r="207" spans="2:27" x14ac:dyDescent="0.25">
      <c r="B207" s="124"/>
      <c r="C207" s="3">
        <v>31</v>
      </c>
      <c r="D207" s="3">
        <v>77</v>
      </c>
      <c r="E207" s="6">
        <v>34.449999999999989</v>
      </c>
      <c r="F207" s="6">
        <v>31.199999999999996</v>
      </c>
      <c r="G207" s="6">
        <v>27.45</v>
      </c>
      <c r="H207" s="6">
        <v>34.9</v>
      </c>
      <c r="I207" s="6">
        <v>29.200000000000003</v>
      </c>
      <c r="T207" s="124"/>
      <c r="U207" s="3">
        <v>31</v>
      </c>
      <c r="V207" s="3">
        <v>77</v>
      </c>
      <c r="W207" s="7">
        <f t="shared" si="25"/>
        <v>344.49999999999989</v>
      </c>
      <c r="X207" s="7">
        <f t="shared" si="26"/>
        <v>311.99999999999994</v>
      </c>
      <c r="Y207" s="7">
        <f t="shared" si="27"/>
        <v>274.5</v>
      </c>
      <c r="Z207" s="7">
        <f t="shared" si="28"/>
        <v>349</v>
      </c>
      <c r="AA207" s="7">
        <f t="shared" si="29"/>
        <v>292</v>
      </c>
    </row>
    <row r="208" spans="2:27" x14ac:dyDescent="0.25">
      <c r="B208" s="124" t="s">
        <v>5</v>
      </c>
      <c r="C208" s="3">
        <v>1</v>
      </c>
      <c r="D208" s="3">
        <v>78</v>
      </c>
      <c r="E208" s="6">
        <v>35.149999999999991</v>
      </c>
      <c r="F208" s="6">
        <v>31.899999999999995</v>
      </c>
      <c r="G208" s="6">
        <v>28.15</v>
      </c>
      <c r="H208" s="6">
        <v>35.699999999999996</v>
      </c>
      <c r="I208" s="6">
        <v>29.900000000000002</v>
      </c>
      <c r="T208" s="124" t="s">
        <v>5</v>
      </c>
      <c r="U208" s="3">
        <v>1</v>
      </c>
      <c r="V208" s="3">
        <v>78</v>
      </c>
      <c r="W208" s="7">
        <f t="shared" si="25"/>
        <v>351.49999999999989</v>
      </c>
      <c r="X208" s="7">
        <f t="shared" si="26"/>
        <v>318.99999999999994</v>
      </c>
      <c r="Y208" s="7">
        <f t="shared" si="27"/>
        <v>281.5</v>
      </c>
      <c r="Z208" s="7">
        <f t="shared" si="28"/>
        <v>356.99999999999994</v>
      </c>
      <c r="AA208" s="7">
        <f t="shared" si="29"/>
        <v>299</v>
      </c>
    </row>
    <row r="209" spans="2:27" x14ac:dyDescent="0.25">
      <c r="B209" s="124"/>
      <c r="C209" s="3">
        <v>2</v>
      </c>
      <c r="D209" s="3">
        <v>79</v>
      </c>
      <c r="E209" s="6">
        <v>35.949999999999989</v>
      </c>
      <c r="F209" s="6">
        <v>32.599999999999994</v>
      </c>
      <c r="G209" s="6">
        <v>28.849999999999998</v>
      </c>
      <c r="H209" s="6">
        <v>36.4</v>
      </c>
      <c r="I209" s="6">
        <v>30.6</v>
      </c>
      <c r="T209" s="124"/>
      <c r="U209" s="3">
        <v>2</v>
      </c>
      <c r="V209" s="3">
        <v>79</v>
      </c>
      <c r="W209" s="7">
        <f t="shared" si="25"/>
        <v>359.49999999999989</v>
      </c>
      <c r="X209" s="7">
        <f t="shared" si="26"/>
        <v>325.99999999999994</v>
      </c>
      <c r="Y209" s="7">
        <f t="shared" si="27"/>
        <v>288.5</v>
      </c>
      <c r="Z209" s="7">
        <f t="shared" si="28"/>
        <v>364</v>
      </c>
      <c r="AA209" s="7">
        <f t="shared" si="29"/>
        <v>306</v>
      </c>
    </row>
    <row r="210" spans="2:27" x14ac:dyDescent="0.25">
      <c r="B210" s="124"/>
      <c r="C210" s="3">
        <v>3</v>
      </c>
      <c r="D210" s="3">
        <v>80</v>
      </c>
      <c r="E210" s="6">
        <v>36.949999999999989</v>
      </c>
      <c r="F210" s="6">
        <v>33.399999999999991</v>
      </c>
      <c r="G210" s="6">
        <v>29.749999999999996</v>
      </c>
      <c r="H210" s="6">
        <v>36.9</v>
      </c>
      <c r="I210" s="6">
        <v>31.5</v>
      </c>
      <c r="T210" s="124"/>
      <c r="U210" s="3">
        <v>3</v>
      </c>
      <c r="V210" s="3">
        <v>80</v>
      </c>
      <c r="W210" s="7">
        <f t="shared" si="25"/>
        <v>369.49999999999989</v>
      </c>
      <c r="X210" s="7">
        <f t="shared" si="26"/>
        <v>333.99999999999989</v>
      </c>
      <c r="Y210" s="7">
        <f t="shared" si="27"/>
        <v>297.49999999999994</v>
      </c>
      <c r="Z210" s="7">
        <f t="shared" si="28"/>
        <v>369</v>
      </c>
      <c r="AA210" s="7">
        <f t="shared" si="29"/>
        <v>315</v>
      </c>
    </row>
    <row r="211" spans="2:27" x14ac:dyDescent="0.25">
      <c r="B211" s="124"/>
      <c r="C211" s="3">
        <v>4</v>
      </c>
      <c r="D211" s="3">
        <v>81</v>
      </c>
      <c r="E211" s="6">
        <v>37.849999999999987</v>
      </c>
      <c r="F211" s="6">
        <v>34.29999999999999</v>
      </c>
      <c r="G211" s="6">
        <v>30.649999999999995</v>
      </c>
      <c r="H211" s="6">
        <v>37.299999999999997</v>
      </c>
      <c r="I211" s="6">
        <v>32.4</v>
      </c>
      <c r="T211" s="124"/>
      <c r="U211" s="3">
        <v>4</v>
      </c>
      <c r="V211" s="3">
        <v>81</v>
      </c>
      <c r="W211" s="7">
        <f t="shared" si="25"/>
        <v>378.49999999999989</v>
      </c>
      <c r="X211" s="7">
        <f t="shared" si="26"/>
        <v>342.99999999999989</v>
      </c>
      <c r="Y211" s="7">
        <f t="shared" si="27"/>
        <v>306.49999999999994</v>
      </c>
      <c r="Z211" s="7">
        <f t="shared" si="28"/>
        <v>373</v>
      </c>
      <c r="AA211" s="7">
        <f t="shared" si="29"/>
        <v>324</v>
      </c>
    </row>
    <row r="212" spans="2:27" x14ac:dyDescent="0.25">
      <c r="B212" s="124"/>
      <c r="C212" s="3">
        <v>5</v>
      </c>
      <c r="D212" s="3">
        <v>82</v>
      </c>
      <c r="E212" s="6">
        <v>38.749999999999986</v>
      </c>
      <c r="F212" s="6">
        <v>35.29999999999999</v>
      </c>
      <c r="G212" s="6">
        <v>31.449999999999996</v>
      </c>
      <c r="H212" s="6">
        <v>38.299999999999997</v>
      </c>
      <c r="I212" s="6">
        <v>33</v>
      </c>
      <c r="T212" s="124"/>
      <c r="U212" s="3">
        <v>5</v>
      </c>
      <c r="V212" s="3">
        <v>82</v>
      </c>
      <c r="W212" s="7">
        <f t="shared" si="25"/>
        <v>387.49999999999989</v>
      </c>
      <c r="X212" s="7">
        <f t="shared" si="26"/>
        <v>352.99999999999989</v>
      </c>
      <c r="Y212" s="7">
        <f t="shared" si="27"/>
        <v>314.49999999999994</v>
      </c>
      <c r="Z212" s="7">
        <f t="shared" si="28"/>
        <v>383</v>
      </c>
      <c r="AA212" s="7">
        <f t="shared" si="29"/>
        <v>330</v>
      </c>
    </row>
    <row r="213" spans="2:27" x14ac:dyDescent="0.25">
      <c r="B213" s="124"/>
      <c r="C213" s="3">
        <v>6</v>
      </c>
      <c r="D213" s="3">
        <v>83</v>
      </c>
      <c r="E213" s="6">
        <v>39.449999999999989</v>
      </c>
      <c r="F213" s="6">
        <v>35.899999999999991</v>
      </c>
      <c r="G213" s="6">
        <v>32.25</v>
      </c>
      <c r="H213" s="6">
        <v>39</v>
      </c>
      <c r="I213" s="6">
        <v>33.700000000000003</v>
      </c>
      <c r="T213" s="124"/>
      <c r="U213" s="3">
        <v>6</v>
      </c>
      <c r="V213" s="3">
        <v>83</v>
      </c>
      <c r="W213" s="7">
        <f t="shared" si="25"/>
        <v>394.49999999999989</v>
      </c>
      <c r="X213" s="7">
        <f t="shared" si="26"/>
        <v>358.99999999999989</v>
      </c>
      <c r="Y213" s="7">
        <f t="shared" si="27"/>
        <v>322.5</v>
      </c>
      <c r="Z213" s="7">
        <f t="shared" si="28"/>
        <v>390</v>
      </c>
      <c r="AA213" s="7">
        <f t="shared" si="29"/>
        <v>337</v>
      </c>
    </row>
    <row r="214" spans="2:27" x14ac:dyDescent="0.25">
      <c r="B214" s="124"/>
      <c r="C214" s="3">
        <v>7</v>
      </c>
      <c r="D214" s="3">
        <v>84</v>
      </c>
      <c r="E214" s="6">
        <v>40.249999999999986</v>
      </c>
      <c r="F214" s="6">
        <v>36.599999999999994</v>
      </c>
      <c r="G214" s="6">
        <v>32.75</v>
      </c>
      <c r="H214" s="6">
        <v>39.700000000000003</v>
      </c>
      <c r="I214" s="6">
        <v>34.800000000000004</v>
      </c>
      <c r="T214" s="124"/>
      <c r="U214" s="3">
        <v>7</v>
      </c>
      <c r="V214" s="3">
        <v>84</v>
      </c>
      <c r="W214" s="7">
        <f t="shared" si="25"/>
        <v>402.49999999999989</v>
      </c>
      <c r="X214" s="7">
        <f t="shared" si="26"/>
        <v>365.99999999999994</v>
      </c>
      <c r="Y214" s="7">
        <f t="shared" si="27"/>
        <v>327.5</v>
      </c>
      <c r="Z214" s="7">
        <f t="shared" si="28"/>
        <v>397</v>
      </c>
      <c r="AA214" s="7">
        <f t="shared" si="29"/>
        <v>348.00000000000006</v>
      </c>
    </row>
    <row r="215" spans="2:27" x14ac:dyDescent="0.25">
      <c r="B215" s="124"/>
      <c r="C215" s="3">
        <v>8</v>
      </c>
      <c r="D215" s="3">
        <v>85</v>
      </c>
      <c r="E215" s="6">
        <v>40.949999999999989</v>
      </c>
      <c r="F215" s="6">
        <v>37.299999999999997</v>
      </c>
      <c r="G215" s="6">
        <v>33.450000000000003</v>
      </c>
      <c r="H215" s="6">
        <v>40.400000000000006</v>
      </c>
      <c r="I215" s="6">
        <v>34.800000000000004</v>
      </c>
      <c r="T215" s="124"/>
      <c r="U215" s="3">
        <v>8</v>
      </c>
      <c r="V215" s="3">
        <v>85</v>
      </c>
      <c r="W215" s="7">
        <f t="shared" si="25"/>
        <v>409.49999999999989</v>
      </c>
      <c r="X215" s="7">
        <f t="shared" si="26"/>
        <v>373</v>
      </c>
      <c r="Y215" s="7">
        <f t="shared" si="27"/>
        <v>334.5</v>
      </c>
      <c r="Z215" s="7">
        <f t="shared" si="28"/>
        <v>404.00000000000006</v>
      </c>
      <c r="AA215" s="7">
        <f t="shared" si="29"/>
        <v>348.00000000000006</v>
      </c>
    </row>
    <row r="216" spans="2:27" x14ac:dyDescent="0.25">
      <c r="B216" s="124"/>
      <c r="C216" s="3">
        <v>9</v>
      </c>
      <c r="D216" s="3">
        <v>86</v>
      </c>
      <c r="E216" s="6">
        <v>41.749999999999986</v>
      </c>
      <c r="F216" s="6">
        <v>38</v>
      </c>
      <c r="G216" s="6">
        <v>34.150000000000006</v>
      </c>
      <c r="H216" s="6">
        <v>41.300000000000004</v>
      </c>
      <c r="I216" s="6">
        <v>35.500000000000007</v>
      </c>
      <c r="T216" s="124"/>
      <c r="U216" s="3">
        <v>9</v>
      </c>
      <c r="V216" s="3">
        <v>86</v>
      </c>
      <c r="W216" s="7">
        <f t="shared" si="25"/>
        <v>417.49999999999989</v>
      </c>
      <c r="X216" s="7">
        <f t="shared" si="26"/>
        <v>380</v>
      </c>
      <c r="Y216" s="7">
        <f t="shared" si="27"/>
        <v>341.50000000000006</v>
      </c>
      <c r="Z216" s="7">
        <f t="shared" si="28"/>
        <v>413.00000000000006</v>
      </c>
      <c r="AA216" s="7">
        <f t="shared" si="29"/>
        <v>355.00000000000006</v>
      </c>
    </row>
    <row r="217" spans="2:27" x14ac:dyDescent="0.25">
      <c r="B217" s="124"/>
      <c r="C217" s="3">
        <v>10</v>
      </c>
      <c r="D217" s="3">
        <v>87</v>
      </c>
      <c r="E217" s="6">
        <v>42.549999999999983</v>
      </c>
      <c r="F217" s="6">
        <v>38.9</v>
      </c>
      <c r="G217" s="6">
        <v>34.950000000000003</v>
      </c>
      <c r="H217" s="6">
        <v>42.000000000000007</v>
      </c>
      <c r="I217" s="6">
        <v>36.20000000000001</v>
      </c>
      <c r="T217" s="124"/>
      <c r="U217" s="3">
        <v>10</v>
      </c>
      <c r="V217" s="3">
        <v>87</v>
      </c>
      <c r="W217" s="7">
        <f t="shared" si="25"/>
        <v>425.49999999999983</v>
      </c>
      <c r="X217" s="7">
        <f t="shared" si="26"/>
        <v>389</v>
      </c>
      <c r="Y217" s="7">
        <f t="shared" si="27"/>
        <v>349.5</v>
      </c>
      <c r="Z217" s="7">
        <f t="shared" si="28"/>
        <v>420.00000000000006</v>
      </c>
      <c r="AA217" s="7">
        <f t="shared" si="29"/>
        <v>362.00000000000011</v>
      </c>
    </row>
    <row r="218" spans="2:27" x14ac:dyDescent="0.25">
      <c r="B218" s="124"/>
      <c r="C218" s="3">
        <v>11</v>
      </c>
      <c r="D218" s="3">
        <v>88</v>
      </c>
      <c r="E218" s="6">
        <v>43.549999999999983</v>
      </c>
      <c r="F218" s="6">
        <v>39.799999999999997</v>
      </c>
      <c r="G218" s="6">
        <v>35.85</v>
      </c>
      <c r="H218" s="6">
        <v>42.000000000000007</v>
      </c>
      <c r="I218" s="6">
        <v>37.20000000000001</v>
      </c>
      <c r="T218" s="124"/>
      <c r="U218" s="3">
        <v>11</v>
      </c>
      <c r="V218" s="3">
        <v>88</v>
      </c>
      <c r="W218" s="7">
        <f t="shared" si="25"/>
        <v>435.49999999999983</v>
      </c>
      <c r="X218" s="7">
        <f t="shared" si="26"/>
        <v>398</v>
      </c>
      <c r="Y218" s="7">
        <f t="shared" si="27"/>
        <v>358.5</v>
      </c>
      <c r="Z218" s="7">
        <f t="shared" si="28"/>
        <v>420.00000000000006</v>
      </c>
      <c r="AA218" s="7">
        <f t="shared" si="29"/>
        <v>372.00000000000011</v>
      </c>
    </row>
    <row r="219" spans="2:27" x14ac:dyDescent="0.25">
      <c r="B219" s="124"/>
      <c r="C219" s="3">
        <v>12</v>
      </c>
      <c r="D219" s="3">
        <v>89</v>
      </c>
      <c r="E219" s="6">
        <v>43.549999999999983</v>
      </c>
      <c r="F219" s="6">
        <v>39.799999999999997</v>
      </c>
      <c r="G219" s="6">
        <v>35.85</v>
      </c>
      <c r="H219" s="6">
        <v>42.000000000000007</v>
      </c>
      <c r="I219" s="6">
        <v>37.20000000000001</v>
      </c>
      <c r="T219" s="124"/>
      <c r="U219" s="3">
        <v>12</v>
      </c>
      <c r="V219" s="3">
        <v>89</v>
      </c>
      <c r="W219" s="7">
        <f t="shared" si="25"/>
        <v>435.49999999999983</v>
      </c>
      <c r="X219" s="7">
        <f t="shared" si="26"/>
        <v>398</v>
      </c>
      <c r="Y219" s="7">
        <f t="shared" si="27"/>
        <v>358.5</v>
      </c>
      <c r="Z219" s="7">
        <f t="shared" si="28"/>
        <v>420.00000000000006</v>
      </c>
      <c r="AA219" s="7">
        <f t="shared" si="29"/>
        <v>372.00000000000011</v>
      </c>
    </row>
    <row r="220" spans="2:27" x14ac:dyDescent="0.25">
      <c r="B220" s="124"/>
      <c r="C220" s="3">
        <v>13</v>
      </c>
      <c r="D220" s="3">
        <v>90</v>
      </c>
      <c r="E220" s="6">
        <v>43.549999999999983</v>
      </c>
      <c r="F220" s="6">
        <v>39.799999999999997</v>
      </c>
      <c r="G220" s="6">
        <v>35.85</v>
      </c>
      <c r="H220" s="6">
        <v>42.000000000000007</v>
      </c>
      <c r="I220" s="6">
        <v>37.20000000000001</v>
      </c>
      <c r="T220" s="124"/>
      <c r="U220" s="3">
        <v>13</v>
      </c>
      <c r="V220" s="3">
        <v>90</v>
      </c>
      <c r="W220" s="7">
        <f t="shared" si="25"/>
        <v>435.49999999999983</v>
      </c>
      <c r="X220" s="7">
        <f t="shared" si="26"/>
        <v>398</v>
      </c>
      <c r="Y220" s="7">
        <f t="shared" si="27"/>
        <v>358.5</v>
      </c>
      <c r="Z220" s="7">
        <f t="shared" si="28"/>
        <v>420.00000000000006</v>
      </c>
      <c r="AA220" s="7">
        <f t="shared" si="29"/>
        <v>372.00000000000011</v>
      </c>
    </row>
    <row r="221" spans="2:27" x14ac:dyDescent="0.25">
      <c r="B221" s="124"/>
      <c r="C221" s="3">
        <v>14</v>
      </c>
      <c r="D221" s="3">
        <v>91</v>
      </c>
      <c r="E221" s="6">
        <v>44.34999999999998</v>
      </c>
      <c r="F221" s="6">
        <v>40.599999999999994</v>
      </c>
      <c r="G221" s="6">
        <v>36.650000000000006</v>
      </c>
      <c r="H221" s="6">
        <v>42.600000000000009</v>
      </c>
      <c r="I221" s="6">
        <v>37.800000000000011</v>
      </c>
      <c r="T221" s="124"/>
      <c r="U221" s="3">
        <v>14</v>
      </c>
      <c r="V221" s="3">
        <v>91</v>
      </c>
      <c r="W221" s="7">
        <f t="shared" si="25"/>
        <v>443.49999999999977</v>
      </c>
      <c r="X221" s="7">
        <f t="shared" si="26"/>
        <v>405.99999999999994</v>
      </c>
      <c r="Y221" s="7">
        <f t="shared" si="27"/>
        <v>366.50000000000006</v>
      </c>
      <c r="Z221" s="7">
        <f t="shared" si="28"/>
        <v>426.00000000000011</v>
      </c>
      <c r="AA221" s="7">
        <f t="shared" si="29"/>
        <v>378.00000000000011</v>
      </c>
    </row>
    <row r="222" spans="2:27" x14ac:dyDescent="0.25">
      <c r="B222" s="124"/>
      <c r="C222" s="3">
        <v>15</v>
      </c>
      <c r="D222" s="3">
        <v>92</v>
      </c>
      <c r="E222" s="6">
        <v>45.049999999999983</v>
      </c>
      <c r="F222" s="6">
        <v>41.399999999999991</v>
      </c>
      <c r="G222" s="6">
        <v>37.450000000000003</v>
      </c>
      <c r="H222" s="6">
        <v>43.300000000000011</v>
      </c>
      <c r="I222" s="6">
        <v>38.400000000000013</v>
      </c>
      <c r="T222" s="124"/>
      <c r="U222" s="3">
        <v>15</v>
      </c>
      <c r="V222" s="3">
        <v>92</v>
      </c>
      <c r="W222" s="7">
        <f t="shared" si="25"/>
        <v>450.49999999999983</v>
      </c>
      <c r="X222" s="7">
        <f t="shared" si="26"/>
        <v>413.99999999999989</v>
      </c>
      <c r="Y222" s="7">
        <f t="shared" si="27"/>
        <v>374.5</v>
      </c>
      <c r="Z222" s="7">
        <f t="shared" si="28"/>
        <v>433.00000000000011</v>
      </c>
      <c r="AA222" s="7">
        <f t="shared" si="29"/>
        <v>384.00000000000011</v>
      </c>
    </row>
    <row r="223" spans="2:27" x14ac:dyDescent="0.25">
      <c r="B223" s="124"/>
      <c r="C223" s="3">
        <v>16</v>
      </c>
      <c r="D223" s="3">
        <v>93</v>
      </c>
      <c r="E223" s="6">
        <v>45.84999999999998</v>
      </c>
      <c r="F223" s="6">
        <v>42.099999999999994</v>
      </c>
      <c r="G223" s="6">
        <v>38.25</v>
      </c>
      <c r="H223" s="6">
        <v>43.900000000000013</v>
      </c>
      <c r="I223" s="6">
        <v>39.000000000000014</v>
      </c>
      <c r="T223" s="124"/>
      <c r="U223" s="3">
        <v>16</v>
      </c>
      <c r="V223" s="3">
        <v>93</v>
      </c>
      <c r="W223" s="7">
        <f t="shared" si="25"/>
        <v>458.49999999999977</v>
      </c>
      <c r="X223" s="7">
        <f t="shared" si="26"/>
        <v>420.99999999999994</v>
      </c>
      <c r="Y223" s="7">
        <f t="shared" si="27"/>
        <v>382.5</v>
      </c>
      <c r="Z223" s="7">
        <f t="shared" si="28"/>
        <v>439.00000000000011</v>
      </c>
      <c r="AA223" s="7">
        <f t="shared" si="29"/>
        <v>390.00000000000011</v>
      </c>
    </row>
    <row r="224" spans="2:27" x14ac:dyDescent="0.25">
      <c r="B224" s="124"/>
      <c r="C224" s="3">
        <v>17</v>
      </c>
      <c r="D224" s="3">
        <v>94</v>
      </c>
      <c r="E224" s="6">
        <v>46.649999999999977</v>
      </c>
      <c r="F224" s="6">
        <v>42.899999999999991</v>
      </c>
      <c r="G224" s="6">
        <v>38.950000000000003</v>
      </c>
      <c r="H224" s="6">
        <v>44.400000000000013</v>
      </c>
      <c r="I224" s="6">
        <v>39.700000000000017</v>
      </c>
      <c r="T224" s="124"/>
      <c r="U224" s="3">
        <v>17</v>
      </c>
      <c r="V224" s="3">
        <v>94</v>
      </c>
      <c r="W224" s="7">
        <f t="shared" si="25"/>
        <v>466.49999999999977</v>
      </c>
      <c r="X224" s="7">
        <f t="shared" si="26"/>
        <v>428.99999999999989</v>
      </c>
      <c r="Y224" s="7">
        <f t="shared" si="27"/>
        <v>389.5</v>
      </c>
      <c r="Z224" s="7">
        <f t="shared" si="28"/>
        <v>444.00000000000011</v>
      </c>
      <c r="AA224" s="7">
        <f t="shared" si="29"/>
        <v>397.00000000000017</v>
      </c>
    </row>
    <row r="225" spans="2:27" x14ac:dyDescent="0.25">
      <c r="B225" s="124"/>
      <c r="C225" s="3">
        <v>18</v>
      </c>
      <c r="D225" s="3">
        <v>95</v>
      </c>
      <c r="E225" s="6">
        <v>47.34999999999998</v>
      </c>
      <c r="F225" s="6">
        <v>43.499999999999993</v>
      </c>
      <c r="G225" s="6">
        <v>39.550000000000004</v>
      </c>
      <c r="H225" s="6">
        <v>45.000000000000014</v>
      </c>
      <c r="I225" s="6">
        <v>40.200000000000017</v>
      </c>
      <c r="T225" s="124"/>
      <c r="U225" s="3">
        <v>18</v>
      </c>
      <c r="V225" s="3">
        <v>95</v>
      </c>
      <c r="W225" s="7">
        <f t="shared" si="25"/>
        <v>473.49999999999977</v>
      </c>
      <c r="X225" s="7">
        <f t="shared" si="26"/>
        <v>434.99999999999994</v>
      </c>
      <c r="Y225" s="7">
        <f t="shared" si="27"/>
        <v>395.50000000000006</v>
      </c>
      <c r="Z225" s="7">
        <f t="shared" si="28"/>
        <v>450.00000000000011</v>
      </c>
      <c r="AA225" s="7">
        <f t="shared" si="29"/>
        <v>402.00000000000017</v>
      </c>
    </row>
    <row r="226" spans="2:27" x14ac:dyDescent="0.25">
      <c r="B226" s="124"/>
      <c r="C226" s="3">
        <v>19</v>
      </c>
      <c r="D226" s="3">
        <v>96</v>
      </c>
      <c r="E226" s="6">
        <v>48.249999999999979</v>
      </c>
      <c r="F226" s="6">
        <v>44.399999999999991</v>
      </c>
      <c r="G226" s="6">
        <v>40.450000000000003</v>
      </c>
      <c r="H226" s="6">
        <v>45.700000000000017</v>
      </c>
      <c r="I226" s="6">
        <v>40.800000000000018</v>
      </c>
      <c r="T226" s="124"/>
      <c r="U226" s="3">
        <v>19</v>
      </c>
      <c r="V226" s="3">
        <v>96</v>
      </c>
      <c r="W226" s="7">
        <f t="shared" si="25"/>
        <v>482.49999999999977</v>
      </c>
      <c r="X226" s="7">
        <f t="shared" si="26"/>
        <v>443.99999999999989</v>
      </c>
      <c r="Y226" s="7">
        <f t="shared" si="27"/>
        <v>404.5</v>
      </c>
      <c r="Z226" s="7">
        <f t="shared" si="28"/>
        <v>457.00000000000017</v>
      </c>
      <c r="AA226" s="7">
        <f t="shared" si="29"/>
        <v>408.00000000000017</v>
      </c>
    </row>
    <row r="227" spans="2:27" x14ac:dyDescent="0.25">
      <c r="B227" s="124"/>
      <c r="C227" s="3">
        <v>20</v>
      </c>
      <c r="D227" s="3">
        <v>97</v>
      </c>
      <c r="E227" s="6">
        <v>48.84999999999998</v>
      </c>
      <c r="F227" s="6">
        <v>45.099999999999994</v>
      </c>
      <c r="G227" s="6">
        <v>40.950000000000003</v>
      </c>
      <c r="H227" s="6">
        <v>46.300000000000018</v>
      </c>
      <c r="I227" s="6">
        <v>41.40000000000002</v>
      </c>
      <c r="T227" s="124"/>
      <c r="U227" s="3">
        <v>20</v>
      </c>
      <c r="V227" s="3">
        <v>97</v>
      </c>
      <c r="W227" s="7">
        <f t="shared" si="25"/>
        <v>488.49999999999977</v>
      </c>
      <c r="X227" s="7">
        <f t="shared" si="26"/>
        <v>450.99999999999994</v>
      </c>
      <c r="Y227" s="7">
        <f t="shared" si="27"/>
        <v>409.5</v>
      </c>
      <c r="Z227" s="7">
        <f t="shared" si="28"/>
        <v>463.00000000000017</v>
      </c>
      <c r="AA227" s="7">
        <f t="shared" si="29"/>
        <v>414.00000000000023</v>
      </c>
    </row>
    <row r="228" spans="2:27" x14ac:dyDescent="0.25">
      <c r="B228" s="124"/>
      <c r="C228" s="3">
        <v>21</v>
      </c>
      <c r="D228" s="3">
        <v>98</v>
      </c>
      <c r="E228" s="6">
        <v>49.649999999999977</v>
      </c>
      <c r="F228" s="6">
        <v>45.699999999999996</v>
      </c>
      <c r="G228" s="6">
        <v>41.75</v>
      </c>
      <c r="H228" s="6">
        <v>46.700000000000017</v>
      </c>
      <c r="I228" s="6">
        <v>42.100000000000023</v>
      </c>
      <c r="T228" s="124"/>
      <c r="U228" s="3">
        <v>21</v>
      </c>
      <c r="V228" s="3">
        <v>98</v>
      </c>
      <c r="W228" s="7">
        <f t="shared" si="25"/>
        <v>496.49999999999977</v>
      </c>
      <c r="X228" s="7">
        <f t="shared" si="26"/>
        <v>456.99999999999994</v>
      </c>
      <c r="Y228" s="7">
        <f t="shared" si="27"/>
        <v>417.5</v>
      </c>
      <c r="Z228" s="7">
        <f t="shared" si="28"/>
        <v>467.00000000000017</v>
      </c>
      <c r="AA228" s="7">
        <f t="shared" si="29"/>
        <v>421.00000000000023</v>
      </c>
    </row>
    <row r="229" spans="2:27" x14ac:dyDescent="0.25">
      <c r="B229" s="124"/>
      <c r="C229" s="3">
        <v>22</v>
      </c>
      <c r="D229" s="3">
        <v>99</v>
      </c>
      <c r="E229" s="6">
        <v>50.249999999999979</v>
      </c>
      <c r="F229" s="6">
        <v>46.3</v>
      </c>
      <c r="G229" s="6">
        <v>42.45</v>
      </c>
      <c r="H229" s="6">
        <v>47.300000000000018</v>
      </c>
      <c r="I229" s="6">
        <v>42.600000000000023</v>
      </c>
      <c r="T229" s="124"/>
      <c r="U229" s="3">
        <v>22</v>
      </c>
      <c r="V229" s="3">
        <v>99</v>
      </c>
      <c r="W229" s="7">
        <f t="shared" si="25"/>
        <v>502.49999999999977</v>
      </c>
      <c r="X229" s="7">
        <f t="shared" si="26"/>
        <v>463</v>
      </c>
      <c r="Y229" s="7">
        <f t="shared" si="27"/>
        <v>424.5</v>
      </c>
      <c r="Z229" s="7">
        <f t="shared" si="28"/>
        <v>473.00000000000017</v>
      </c>
      <c r="AA229" s="7">
        <f t="shared" si="29"/>
        <v>426.00000000000023</v>
      </c>
    </row>
    <row r="230" spans="2:27" x14ac:dyDescent="0.25">
      <c r="B230" s="124"/>
      <c r="C230" s="3">
        <v>23</v>
      </c>
      <c r="D230" s="3">
        <v>100</v>
      </c>
      <c r="E230" s="6">
        <v>50.84999999999998</v>
      </c>
      <c r="F230" s="6">
        <v>46.9</v>
      </c>
      <c r="G230" s="6">
        <v>43.150000000000006</v>
      </c>
      <c r="H230" s="6">
        <v>47.90000000000002</v>
      </c>
      <c r="I230" s="6">
        <v>43.000000000000021</v>
      </c>
      <c r="T230" s="124"/>
      <c r="U230" s="3">
        <v>23</v>
      </c>
      <c r="V230" s="3">
        <v>100</v>
      </c>
      <c r="W230" s="7">
        <f t="shared" si="25"/>
        <v>508.49999999999977</v>
      </c>
      <c r="X230" s="7">
        <f t="shared" si="26"/>
        <v>469</v>
      </c>
      <c r="Y230" s="7">
        <f t="shared" si="27"/>
        <v>431.50000000000006</v>
      </c>
      <c r="Z230" s="7">
        <f t="shared" si="28"/>
        <v>479.00000000000023</v>
      </c>
      <c r="AA230" s="7">
        <f t="shared" si="29"/>
        <v>430.00000000000023</v>
      </c>
    </row>
    <row r="231" spans="2:27" x14ac:dyDescent="0.25">
      <c r="B231" s="124"/>
      <c r="C231" s="3">
        <v>24</v>
      </c>
      <c r="D231" s="3">
        <v>101</v>
      </c>
      <c r="E231" s="6">
        <v>51.649999999999977</v>
      </c>
      <c r="F231" s="6">
        <v>47.6</v>
      </c>
      <c r="G231" s="6">
        <v>43.850000000000009</v>
      </c>
      <c r="H231" s="6">
        <v>48.300000000000018</v>
      </c>
      <c r="I231" s="6">
        <v>43.700000000000024</v>
      </c>
      <c r="T231" s="124"/>
      <c r="U231" s="3">
        <v>24</v>
      </c>
      <c r="V231" s="3">
        <v>101</v>
      </c>
      <c r="W231" s="7">
        <f t="shared" si="25"/>
        <v>516.49999999999977</v>
      </c>
      <c r="X231" s="7">
        <f t="shared" si="26"/>
        <v>476</v>
      </c>
      <c r="Y231" s="7">
        <f t="shared" si="27"/>
        <v>438.50000000000011</v>
      </c>
      <c r="Z231" s="7">
        <f t="shared" si="28"/>
        <v>483.00000000000017</v>
      </c>
      <c r="AA231" s="7">
        <f t="shared" si="29"/>
        <v>437.00000000000023</v>
      </c>
    </row>
    <row r="232" spans="2:27" x14ac:dyDescent="0.25">
      <c r="B232" s="124"/>
      <c r="C232" s="3">
        <v>25</v>
      </c>
      <c r="D232" s="3">
        <v>102</v>
      </c>
      <c r="E232" s="6">
        <v>52.049999999999976</v>
      </c>
      <c r="F232" s="6">
        <v>48.2</v>
      </c>
      <c r="G232" s="6">
        <v>44.250000000000007</v>
      </c>
      <c r="H232" s="6">
        <v>49.100000000000016</v>
      </c>
      <c r="I232" s="6">
        <v>44.400000000000027</v>
      </c>
      <c r="T232" s="124"/>
      <c r="U232" s="3">
        <v>25</v>
      </c>
      <c r="V232" s="3">
        <v>102</v>
      </c>
      <c r="W232" s="7">
        <f t="shared" si="25"/>
        <v>520.49999999999977</v>
      </c>
      <c r="X232" s="7">
        <f t="shared" si="26"/>
        <v>482</v>
      </c>
      <c r="Y232" s="7">
        <f t="shared" si="27"/>
        <v>442.50000000000006</v>
      </c>
      <c r="Z232" s="7">
        <f t="shared" si="28"/>
        <v>491.00000000000017</v>
      </c>
      <c r="AA232" s="7">
        <f t="shared" si="29"/>
        <v>444.00000000000028</v>
      </c>
    </row>
    <row r="233" spans="2:27" x14ac:dyDescent="0.25">
      <c r="B233" s="124"/>
      <c r="C233" s="3">
        <v>26</v>
      </c>
      <c r="D233" s="3">
        <v>103</v>
      </c>
      <c r="E233" s="6">
        <v>52.349999999999973</v>
      </c>
      <c r="F233" s="6">
        <v>48.5</v>
      </c>
      <c r="G233" s="6">
        <v>44.45</v>
      </c>
      <c r="H233" s="6">
        <v>49.300000000000018</v>
      </c>
      <c r="I233" s="6">
        <v>44.60000000000003</v>
      </c>
      <c r="T233" s="124"/>
      <c r="U233" s="3">
        <v>26</v>
      </c>
      <c r="V233" s="3">
        <v>103</v>
      </c>
      <c r="W233" s="7">
        <f t="shared" si="25"/>
        <v>523.49999999999977</v>
      </c>
      <c r="X233" s="7">
        <f t="shared" si="26"/>
        <v>485</v>
      </c>
      <c r="Y233" s="7">
        <f t="shared" si="27"/>
        <v>444.5</v>
      </c>
      <c r="Z233" s="7">
        <f t="shared" si="28"/>
        <v>493.00000000000017</v>
      </c>
      <c r="AA233" s="7">
        <f t="shared" si="29"/>
        <v>446.00000000000028</v>
      </c>
    </row>
    <row r="234" spans="2:27" x14ac:dyDescent="0.25">
      <c r="B234" s="124"/>
      <c r="C234" s="3">
        <v>27</v>
      </c>
      <c r="D234" s="3">
        <v>104</v>
      </c>
      <c r="E234" s="6">
        <v>52.64999999999997</v>
      </c>
      <c r="F234" s="6">
        <v>48.8</v>
      </c>
      <c r="G234" s="6">
        <v>44.75</v>
      </c>
      <c r="H234" s="6">
        <v>49.600000000000016</v>
      </c>
      <c r="I234" s="6">
        <v>44.900000000000027</v>
      </c>
      <c r="T234" s="124"/>
      <c r="U234" s="3">
        <v>27</v>
      </c>
      <c r="V234" s="3">
        <v>104</v>
      </c>
      <c r="W234" s="7">
        <f t="shared" si="25"/>
        <v>526.49999999999966</v>
      </c>
      <c r="X234" s="7">
        <f t="shared" si="26"/>
        <v>488</v>
      </c>
      <c r="Y234" s="7">
        <f t="shared" si="27"/>
        <v>447.5</v>
      </c>
      <c r="Z234" s="7">
        <f t="shared" si="28"/>
        <v>496.00000000000017</v>
      </c>
      <c r="AA234" s="7">
        <f t="shared" si="29"/>
        <v>449.00000000000028</v>
      </c>
    </row>
    <row r="235" spans="2:27" x14ac:dyDescent="0.25">
      <c r="B235" s="124"/>
      <c r="C235" s="3">
        <v>28</v>
      </c>
      <c r="D235" s="3">
        <v>105</v>
      </c>
      <c r="E235" s="6">
        <v>53.249999999999972</v>
      </c>
      <c r="F235" s="6">
        <v>49.4</v>
      </c>
      <c r="G235" s="6">
        <v>45.55</v>
      </c>
      <c r="H235" s="6">
        <v>50.100000000000016</v>
      </c>
      <c r="I235" s="6">
        <v>45.500000000000028</v>
      </c>
      <c r="T235" s="124"/>
      <c r="U235" s="3">
        <v>28</v>
      </c>
      <c r="V235" s="3">
        <v>105</v>
      </c>
      <c r="W235" s="7">
        <f t="shared" si="25"/>
        <v>532.49999999999977</v>
      </c>
      <c r="X235" s="7">
        <f t="shared" si="26"/>
        <v>494</v>
      </c>
      <c r="Y235" s="7">
        <f t="shared" si="27"/>
        <v>455.5</v>
      </c>
      <c r="Z235" s="7">
        <f t="shared" si="28"/>
        <v>501.00000000000017</v>
      </c>
      <c r="AA235" s="7">
        <f t="shared" si="29"/>
        <v>455.00000000000028</v>
      </c>
    </row>
    <row r="236" spans="2:27" x14ac:dyDescent="0.25">
      <c r="B236" s="124"/>
      <c r="C236" s="3">
        <v>29</v>
      </c>
      <c r="D236" s="3">
        <v>106</v>
      </c>
      <c r="E236" s="6">
        <v>53.849999999999973</v>
      </c>
      <c r="F236" s="6">
        <v>49.9</v>
      </c>
      <c r="G236" s="6">
        <v>46.449999999999996</v>
      </c>
      <c r="H236" s="6">
        <v>50.600000000000016</v>
      </c>
      <c r="I236" s="6">
        <v>46.10000000000003</v>
      </c>
      <c r="T236" s="124"/>
      <c r="U236" s="3">
        <v>29</v>
      </c>
      <c r="V236" s="3">
        <v>106</v>
      </c>
      <c r="W236" s="7">
        <f t="shared" si="25"/>
        <v>538.49999999999977</v>
      </c>
      <c r="X236" s="7">
        <f t="shared" si="26"/>
        <v>499</v>
      </c>
      <c r="Y236" s="7">
        <f t="shared" si="27"/>
        <v>464.49999999999994</v>
      </c>
      <c r="Z236" s="7">
        <f t="shared" si="28"/>
        <v>506.00000000000017</v>
      </c>
      <c r="AA236" s="7">
        <f t="shared" si="29"/>
        <v>461.00000000000028</v>
      </c>
    </row>
    <row r="237" spans="2:27" x14ac:dyDescent="0.25">
      <c r="B237" s="124"/>
      <c r="C237" s="3">
        <v>30</v>
      </c>
      <c r="D237" s="3">
        <v>107</v>
      </c>
      <c r="E237" s="6">
        <v>54.449999999999974</v>
      </c>
      <c r="F237" s="6">
        <v>50.4</v>
      </c>
      <c r="G237" s="6">
        <v>47.05</v>
      </c>
      <c r="H237" s="6">
        <v>51.100000000000016</v>
      </c>
      <c r="I237" s="6">
        <v>46.800000000000033</v>
      </c>
      <c r="T237" s="124"/>
      <c r="U237" s="3">
        <v>30</v>
      </c>
      <c r="V237" s="3">
        <v>107</v>
      </c>
      <c r="W237" s="7">
        <f t="shared" si="25"/>
        <v>544.49999999999977</v>
      </c>
      <c r="X237" s="7">
        <f t="shared" si="26"/>
        <v>504</v>
      </c>
      <c r="Y237" s="7">
        <f t="shared" si="27"/>
        <v>470.5</v>
      </c>
      <c r="Z237" s="7">
        <f t="shared" si="28"/>
        <v>511.00000000000017</v>
      </c>
      <c r="AA237" s="7">
        <f t="shared" si="29"/>
        <v>468.00000000000034</v>
      </c>
    </row>
    <row r="238" spans="2:27" x14ac:dyDescent="0.25">
      <c r="B238" s="124"/>
      <c r="C238" s="3">
        <v>31</v>
      </c>
      <c r="D238" s="3">
        <v>108</v>
      </c>
      <c r="E238" s="6">
        <v>55.049999999999976</v>
      </c>
      <c r="F238" s="6">
        <v>51.4</v>
      </c>
      <c r="G238" s="6">
        <v>47.449999999999996</v>
      </c>
      <c r="H238" s="6">
        <v>51.500000000000014</v>
      </c>
      <c r="I238" s="6">
        <v>46.800000000000033</v>
      </c>
      <c r="T238" s="124"/>
      <c r="U238" s="3">
        <v>31</v>
      </c>
      <c r="V238" s="3">
        <v>108</v>
      </c>
      <c r="W238" s="7">
        <f t="shared" si="25"/>
        <v>550.49999999999977</v>
      </c>
      <c r="X238" s="7">
        <f t="shared" si="26"/>
        <v>514</v>
      </c>
      <c r="Y238" s="7">
        <f t="shared" si="27"/>
        <v>474.49999999999994</v>
      </c>
      <c r="Z238" s="7">
        <f t="shared" si="28"/>
        <v>515.00000000000011</v>
      </c>
      <c r="AA238" s="7">
        <f t="shared" si="29"/>
        <v>468.00000000000034</v>
      </c>
    </row>
    <row r="239" spans="2:27" x14ac:dyDescent="0.25">
      <c r="B239" s="124" t="s">
        <v>6</v>
      </c>
      <c r="C239" s="3">
        <v>1</v>
      </c>
      <c r="D239" s="3">
        <v>109</v>
      </c>
      <c r="E239" s="6">
        <v>55.649999999999977</v>
      </c>
      <c r="F239" s="6">
        <v>51.9</v>
      </c>
      <c r="G239" s="6">
        <v>47.75</v>
      </c>
      <c r="H239" s="6">
        <v>51.500000000000014</v>
      </c>
      <c r="I239" s="6">
        <v>46.800000000000033</v>
      </c>
      <c r="T239" s="124" t="s">
        <v>6</v>
      </c>
      <c r="U239" s="3">
        <v>1</v>
      </c>
      <c r="V239" s="3">
        <v>109</v>
      </c>
      <c r="W239" s="7">
        <f t="shared" si="25"/>
        <v>556.49999999999977</v>
      </c>
      <c r="X239" s="7">
        <f t="shared" si="26"/>
        <v>519</v>
      </c>
      <c r="Y239" s="7">
        <f t="shared" si="27"/>
        <v>477.5</v>
      </c>
      <c r="Z239" s="7">
        <f t="shared" si="28"/>
        <v>515.00000000000011</v>
      </c>
      <c r="AA239" s="7">
        <f t="shared" si="29"/>
        <v>468.00000000000034</v>
      </c>
    </row>
    <row r="240" spans="2:27" x14ac:dyDescent="0.25">
      <c r="B240" s="124"/>
      <c r="C240" s="3">
        <v>2</v>
      </c>
      <c r="D240" s="3">
        <v>110</v>
      </c>
      <c r="E240" s="6">
        <v>56.049999999999976</v>
      </c>
      <c r="F240" s="6">
        <v>52.3</v>
      </c>
      <c r="G240" s="6">
        <v>47.75</v>
      </c>
      <c r="H240" s="6">
        <v>51.500000000000014</v>
      </c>
      <c r="I240" s="6">
        <v>46.800000000000033</v>
      </c>
      <c r="T240" s="124"/>
      <c r="U240" s="3">
        <v>2</v>
      </c>
      <c r="V240" s="3">
        <v>110</v>
      </c>
      <c r="W240" s="7">
        <f t="shared" si="25"/>
        <v>560.49999999999977</v>
      </c>
      <c r="X240" s="7">
        <f t="shared" si="26"/>
        <v>523</v>
      </c>
      <c r="Y240" s="7">
        <f t="shared" si="27"/>
        <v>477.5</v>
      </c>
      <c r="Z240" s="7">
        <f t="shared" si="28"/>
        <v>515.00000000000011</v>
      </c>
      <c r="AA240" s="7">
        <f t="shared" si="29"/>
        <v>468.00000000000034</v>
      </c>
    </row>
  </sheetData>
  <mergeCells count="56">
    <mergeCell ref="T147:T176"/>
    <mergeCell ref="T177:T207"/>
    <mergeCell ref="T208:T238"/>
    <mergeCell ref="T239:T240"/>
    <mergeCell ref="W129:W130"/>
    <mergeCell ref="X129:X130"/>
    <mergeCell ref="Y129:Y130"/>
    <mergeCell ref="Z129:Z130"/>
    <mergeCell ref="AA129:AA130"/>
    <mergeCell ref="T59:T89"/>
    <mergeCell ref="T90:T120"/>
    <mergeCell ref="T121:T122"/>
    <mergeCell ref="T123:V123"/>
    <mergeCell ref="T129:T130"/>
    <mergeCell ref="U129:U130"/>
    <mergeCell ref="V129:V130"/>
    <mergeCell ref="Y11:Y12"/>
    <mergeCell ref="Z11:Z12"/>
    <mergeCell ref="AA11:AA12"/>
    <mergeCell ref="T13:T28"/>
    <mergeCell ref="T29:T58"/>
    <mergeCell ref="T11:T12"/>
    <mergeCell ref="U11:U12"/>
    <mergeCell ref="V11:V12"/>
    <mergeCell ref="W11:W12"/>
    <mergeCell ref="X11:X12"/>
    <mergeCell ref="B13:B28"/>
    <mergeCell ref="B8:I8"/>
    <mergeCell ref="B11:B12"/>
    <mergeCell ref="C11:C12"/>
    <mergeCell ref="D11:D12"/>
    <mergeCell ref="E11:E12"/>
    <mergeCell ref="F11:F12"/>
    <mergeCell ref="G11:G12"/>
    <mergeCell ref="H11:H12"/>
    <mergeCell ref="I11:I12"/>
    <mergeCell ref="B239:B240"/>
    <mergeCell ref="B121:B122"/>
    <mergeCell ref="B123:D123"/>
    <mergeCell ref="B126:I126"/>
    <mergeCell ref="B129:B130"/>
    <mergeCell ref="C129:C130"/>
    <mergeCell ref="D129:D130"/>
    <mergeCell ref="E129:E130"/>
    <mergeCell ref="F129:F130"/>
    <mergeCell ref="G129:G130"/>
    <mergeCell ref="H129:H130"/>
    <mergeCell ref="I129:I130"/>
    <mergeCell ref="M55:O56"/>
    <mergeCell ref="L55:L56"/>
    <mergeCell ref="B147:B176"/>
    <mergeCell ref="B177:B207"/>
    <mergeCell ref="B208:B238"/>
    <mergeCell ref="B90:B120"/>
    <mergeCell ref="B59:B89"/>
    <mergeCell ref="B29:B58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G109"/>
  <sheetViews>
    <sheetView topLeftCell="BA24" zoomScale="85" zoomScaleNormal="85" workbookViewId="0">
      <selection activeCell="BR41" sqref="BR41"/>
    </sheetView>
  </sheetViews>
  <sheetFormatPr defaultRowHeight="15" x14ac:dyDescent="0.25"/>
  <cols>
    <col min="2" max="2" width="21.28515625" bestFit="1" customWidth="1"/>
    <col min="10" max="10" width="21.28515625" bestFit="1" customWidth="1"/>
    <col min="18" max="18" width="21.28515625" bestFit="1" customWidth="1"/>
    <col min="26" max="26" width="21.28515625" bestFit="1" customWidth="1"/>
    <col min="34" max="34" width="21.28515625" bestFit="1" customWidth="1"/>
    <col min="42" max="42" width="19.85546875" bestFit="1" customWidth="1"/>
    <col min="43" max="43" width="12" customWidth="1"/>
    <col min="44" max="44" width="18" bestFit="1" customWidth="1"/>
    <col min="45" max="45" width="11.140625" customWidth="1"/>
    <col min="46" max="46" width="11.28515625" customWidth="1"/>
    <col min="47" max="47" width="10.7109375" customWidth="1"/>
    <col min="48" max="48" width="26.7109375" customWidth="1"/>
    <col min="51" max="51" width="9" bestFit="1" customWidth="1"/>
    <col min="53" max="53" width="7.42578125" bestFit="1" customWidth="1"/>
    <col min="54" max="54" width="8.140625" bestFit="1" customWidth="1"/>
    <col min="55" max="56" width="8.7109375" bestFit="1" customWidth="1"/>
    <col min="57" max="58" width="8.42578125" bestFit="1" customWidth="1"/>
    <col min="59" max="59" width="8.7109375" bestFit="1" customWidth="1"/>
  </cols>
  <sheetData>
    <row r="2" spans="2:59" x14ac:dyDescent="0.25">
      <c r="B2" t="s">
        <v>35</v>
      </c>
    </row>
    <row r="3" spans="2:59" x14ac:dyDescent="0.25">
      <c r="B3" s="9" t="s">
        <v>24</v>
      </c>
      <c r="C3" s="9" t="s">
        <v>25</v>
      </c>
      <c r="D3" s="9" t="s">
        <v>26</v>
      </c>
      <c r="E3" s="9" t="s">
        <v>27</v>
      </c>
      <c r="F3" s="9" t="s">
        <v>28</v>
      </c>
      <c r="G3" s="9" t="s">
        <v>29</v>
      </c>
    </row>
    <row r="4" spans="2:59" x14ac:dyDescent="0.25">
      <c r="B4">
        <v>1</v>
      </c>
      <c r="C4" s="137" t="s">
        <v>36</v>
      </c>
      <c r="D4" s="137"/>
      <c r="E4" s="137"/>
      <c r="F4" s="137"/>
      <c r="G4" s="137"/>
    </row>
    <row r="5" spans="2:59" x14ac:dyDescent="0.25">
      <c r="B5">
        <v>2</v>
      </c>
      <c r="C5" s="137"/>
      <c r="D5" s="137"/>
      <c r="E5" s="137"/>
      <c r="F5" s="137"/>
      <c r="G5" s="137"/>
    </row>
    <row r="6" spans="2:59" x14ac:dyDescent="0.25">
      <c r="B6">
        <v>3</v>
      </c>
      <c r="C6" s="137"/>
      <c r="D6" s="137"/>
      <c r="E6" s="137"/>
      <c r="F6" s="137"/>
      <c r="G6" s="137"/>
    </row>
    <row r="7" spans="2:59" x14ac:dyDescent="0.25">
      <c r="AY7" s="124" t="s">
        <v>123</v>
      </c>
      <c r="AZ7" s="124"/>
      <c r="BA7" s="129" t="s">
        <v>135</v>
      </c>
      <c r="BB7" s="129"/>
      <c r="BC7" s="129"/>
      <c r="BD7" s="129"/>
      <c r="BE7" s="129"/>
      <c r="BF7" s="129"/>
      <c r="BG7" s="129"/>
    </row>
    <row r="8" spans="2:59" x14ac:dyDescent="0.25">
      <c r="B8" t="s">
        <v>34</v>
      </c>
      <c r="C8" t="s">
        <v>116</v>
      </c>
      <c r="J8" t="s">
        <v>23</v>
      </c>
      <c r="K8" t="s">
        <v>117</v>
      </c>
      <c r="R8" t="s">
        <v>30</v>
      </c>
      <c r="S8" t="s">
        <v>118</v>
      </c>
      <c r="Z8" t="s">
        <v>31</v>
      </c>
      <c r="AA8" t="s">
        <v>119</v>
      </c>
      <c r="AH8" t="s">
        <v>32</v>
      </c>
      <c r="AI8" t="s">
        <v>120</v>
      </c>
      <c r="AP8" t="s">
        <v>33</v>
      </c>
      <c r="AQ8" t="s">
        <v>121</v>
      </c>
      <c r="AY8" s="124"/>
      <c r="AZ8" s="124"/>
      <c r="BA8" s="124" t="s">
        <v>122</v>
      </c>
      <c r="BB8" s="124" t="s">
        <v>124</v>
      </c>
      <c r="BC8" s="124" t="s">
        <v>125</v>
      </c>
      <c r="BD8" s="124" t="s">
        <v>126</v>
      </c>
      <c r="BE8" s="124" t="s">
        <v>127</v>
      </c>
      <c r="BF8" s="124" t="s">
        <v>128</v>
      </c>
      <c r="BG8" s="124" t="s">
        <v>129</v>
      </c>
    </row>
    <row r="9" spans="2:59" x14ac:dyDescent="0.25">
      <c r="B9" s="9" t="s">
        <v>24</v>
      </c>
      <c r="C9" s="9" t="s">
        <v>25</v>
      </c>
      <c r="D9" s="9" t="s">
        <v>26</v>
      </c>
      <c r="E9" s="9" t="s">
        <v>27</v>
      </c>
      <c r="F9" s="9" t="s">
        <v>28</v>
      </c>
      <c r="G9" s="9" t="s">
        <v>29</v>
      </c>
      <c r="J9" s="9" t="s">
        <v>24</v>
      </c>
      <c r="K9" s="9" t="s">
        <v>25</v>
      </c>
      <c r="L9" s="9" t="s">
        <v>26</v>
      </c>
      <c r="M9" s="9" t="s">
        <v>27</v>
      </c>
      <c r="N9" s="9" t="s">
        <v>28</v>
      </c>
      <c r="O9" s="9" t="s">
        <v>29</v>
      </c>
      <c r="R9" s="9" t="s">
        <v>24</v>
      </c>
      <c r="S9" s="9" t="s">
        <v>25</v>
      </c>
      <c r="T9" s="9" t="s">
        <v>26</v>
      </c>
      <c r="U9" s="9" t="s">
        <v>27</v>
      </c>
      <c r="V9" s="9" t="s">
        <v>28</v>
      </c>
      <c r="W9" s="9" t="s">
        <v>29</v>
      </c>
      <c r="Z9" s="9" t="s">
        <v>24</v>
      </c>
      <c r="AA9" s="9" t="s">
        <v>25</v>
      </c>
      <c r="AB9" s="9" t="s">
        <v>26</v>
      </c>
      <c r="AC9" s="9" t="s">
        <v>27</v>
      </c>
      <c r="AD9" s="9" t="s">
        <v>28</v>
      </c>
      <c r="AE9" s="9" t="s">
        <v>29</v>
      </c>
      <c r="AH9" s="9" t="s">
        <v>24</v>
      </c>
      <c r="AI9" s="9" t="s">
        <v>25</v>
      </c>
      <c r="AJ9" s="9" t="s">
        <v>26</v>
      </c>
      <c r="AK9" s="9" t="s">
        <v>27</v>
      </c>
      <c r="AL9" s="9" t="s">
        <v>28</v>
      </c>
      <c r="AM9" s="9" t="s">
        <v>29</v>
      </c>
      <c r="AP9" s="12" t="s">
        <v>24</v>
      </c>
      <c r="AQ9" s="12" t="s">
        <v>25</v>
      </c>
      <c r="AR9" s="12" t="s">
        <v>26</v>
      </c>
      <c r="AS9" s="12" t="s">
        <v>27</v>
      </c>
      <c r="AT9" s="12" t="s">
        <v>28</v>
      </c>
      <c r="AU9" s="12" t="s">
        <v>29</v>
      </c>
      <c r="AY9" s="124"/>
      <c r="AZ9" s="124"/>
      <c r="BA9" s="124"/>
      <c r="BB9" s="124"/>
      <c r="BC9" s="124"/>
      <c r="BD9" s="124"/>
      <c r="BE9" s="124"/>
      <c r="BF9" s="124"/>
      <c r="BG9" s="124"/>
    </row>
    <row r="10" spans="2:59" x14ac:dyDescent="0.25">
      <c r="B10">
        <v>1</v>
      </c>
      <c r="C10">
        <v>39</v>
      </c>
      <c r="D10">
        <v>46</v>
      </c>
      <c r="E10">
        <v>49</v>
      </c>
      <c r="F10">
        <v>51</v>
      </c>
      <c r="G10">
        <v>47</v>
      </c>
      <c r="J10">
        <v>1</v>
      </c>
      <c r="K10">
        <v>61</v>
      </c>
      <c r="L10">
        <v>77</v>
      </c>
      <c r="M10">
        <v>81</v>
      </c>
      <c r="N10">
        <v>82</v>
      </c>
      <c r="O10">
        <v>79</v>
      </c>
      <c r="R10">
        <v>1</v>
      </c>
      <c r="S10">
        <v>92</v>
      </c>
      <c r="T10">
        <v>90</v>
      </c>
      <c r="U10">
        <v>90</v>
      </c>
      <c r="V10">
        <v>90</v>
      </c>
      <c r="W10">
        <v>88</v>
      </c>
      <c r="Z10">
        <v>1</v>
      </c>
      <c r="AA10">
        <v>93</v>
      </c>
      <c r="AB10">
        <v>95</v>
      </c>
      <c r="AC10">
        <v>95</v>
      </c>
      <c r="AD10">
        <v>92</v>
      </c>
      <c r="AE10">
        <v>90</v>
      </c>
      <c r="AH10">
        <v>1</v>
      </c>
      <c r="AI10">
        <v>100</v>
      </c>
      <c r="AJ10">
        <v>105</v>
      </c>
      <c r="AK10">
        <v>110</v>
      </c>
      <c r="AL10">
        <v>100</v>
      </c>
      <c r="AM10">
        <v>97</v>
      </c>
      <c r="AP10" s="3">
        <v>1</v>
      </c>
      <c r="AQ10" s="3">
        <v>105</v>
      </c>
      <c r="AR10" s="3">
        <v>110</v>
      </c>
      <c r="AS10" s="3">
        <v>115</v>
      </c>
      <c r="AT10" s="3">
        <v>110</v>
      </c>
      <c r="AU10" s="3">
        <v>105</v>
      </c>
      <c r="AY10" s="136" t="s">
        <v>130</v>
      </c>
      <c r="AZ10" s="3">
        <v>1</v>
      </c>
      <c r="BA10" s="3">
        <v>14</v>
      </c>
      <c r="BB10" s="3">
        <v>39</v>
      </c>
      <c r="BC10" s="3">
        <v>61</v>
      </c>
      <c r="BD10" s="3">
        <v>92</v>
      </c>
      <c r="BE10" s="3">
        <v>93</v>
      </c>
      <c r="BF10" s="3">
        <v>100</v>
      </c>
      <c r="BG10" s="3">
        <v>105</v>
      </c>
    </row>
    <row r="11" spans="2:59" x14ac:dyDescent="0.25">
      <c r="B11">
        <v>2</v>
      </c>
      <c r="C11">
        <v>40</v>
      </c>
      <c r="D11">
        <v>47</v>
      </c>
      <c r="E11">
        <v>46</v>
      </c>
      <c r="F11">
        <v>50</v>
      </c>
      <c r="G11">
        <v>45</v>
      </c>
      <c r="J11">
        <v>2</v>
      </c>
      <c r="K11">
        <v>66</v>
      </c>
      <c r="L11">
        <v>74</v>
      </c>
      <c r="M11">
        <v>72</v>
      </c>
      <c r="N11">
        <v>81</v>
      </c>
      <c r="O11">
        <v>71</v>
      </c>
      <c r="R11">
        <v>2</v>
      </c>
      <c r="S11">
        <v>90</v>
      </c>
      <c r="T11">
        <v>90</v>
      </c>
      <c r="U11">
        <v>86</v>
      </c>
      <c r="V11">
        <v>93</v>
      </c>
      <c r="W11">
        <v>86</v>
      </c>
      <c r="Z11">
        <v>2</v>
      </c>
      <c r="AA11">
        <v>93</v>
      </c>
      <c r="AB11">
        <v>93</v>
      </c>
      <c r="AC11">
        <v>91</v>
      </c>
      <c r="AD11">
        <v>100</v>
      </c>
      <c r="AE11">
        <v>90</v>
      </c>
      <c r="AH11">
        <v>2</v>
      </c>
      <c r="AI11">
        <v>101</v>
      </c>
      <c r="AJ11">
        <v>102</v>
      </c>
      <c r="AK11">
        <v>103</v>
      </c>
      <c r="AL11">
        <v>105</v>
      </c>
      <c r="AM11">
        <v>95</v>
      </c>
      <c r="AP11" s="3">
        <v>2</v>
      </c>
      <c r="AQ11" s="3">
        <v>106</v>
      </c>
      <c r="AR11" s="3">
        <v>107</v>
      </c>
      <c r="AS11" s="3">
        <v>110</v>
      </c>
      <c r="AT11" s="3">
        <v>115</v>
      </c>
      <c r="AU11" s="3">
        <v>102</v>
      </c>
      <c r="AY11" s="136"/>
      <c r="AZ11" s="3">
        <v>2</v>
      </c>
      <c r="BA11" s="3">
        <v>13</v>
      </c>
      <c r="BB11" s="3">
        <v>40</v>
      </c>
      <c r="BC11" s="3">
        <v>66</v>
      </c>
      <c r="BD11" s="3">
        <v>90</v>
      </c>
      <c r="BE11" s="3">
        <v>93</v>
      </c>
      <c r="BF11" s="3">
        <v>101</v>
      </c>
      <c r="BG11" s="3">
        <v>106</v>
      </c>
    </row>
    <row r="12" spans="2:59" x14ac:dyDescent="0.25">
      <c r="B12">
        <v>3</v>
      </c>
      <c r="C12">
        <v>45</v>
      </c>
      <c r="D12">
        <v>52</v>
      </c>
      <c r="E12">
        <v>44</v>
      </c>
      <c r="F12">
        <v>43</v>
      </c>
      <c r="G12">
        <v>41</v>
      </c>
      <c r="J12">
        <v>3</v>
      </c>
      <c r="K12">
        <v>77</v>
      </c>
      <c r="L12">
        <v>80</v>
      </c>
      <c r="M12">
        <v>71</v>
      </c>
      <c r="N12">
        <v>71</v>
      </c>
      <c r="O12">
        <v>66</v>
      </c>
      <c r="R12">
        <v>3</v>
      </c>
      <c r="S12">
        <v>84</v>
      </c>
      <c r="T12">
        <v>85</v>
      </c>
      <c r="U12">
        <v>89</v>
      </c>
      <c r="V12">
        <v>87</v>
      </c>
      <c r="W12">
        <v>78</v>
      </c>
      <c r="Z12">
        <v>3</v>
      </c>
      <c r="AA12">
        <v>92</v>
      </c>
      <c r="AB12">
        <v>94</v>
      </c>
      <c r="AC12">
        <v>91</v>
      </c>
      <c r="AD12">
        <v>92</v>
      </c>
      <c r="AE12">
        <v>85</v>
      </c>
      <c r="AH12">
        <v>3</v>
      </c>
      <c r="AI12">
        <v>100</v>
      </c>
      <c r="AJ12">
        <v>100</v>
      </c>
      <c r="AK12">
        <v>95</v>
      </c>
      <c r="AL12">
        <v>98</v>
      </c>
      <c r="AM12">
        <v>93</v>
      </c>
      <c r="AP12" s="3">
        <v>3</v>
      </c>
      <c r="AQ12" s="3">
        <v>104</v>
      </c>
      <c r="AR12" s="3">
        <v>104</v>
      </c>
      <c r="AS12" s="3">
        <v>108</v>
      </c>
      <c r="AT12" s="3">
        <v>107</v>
      </c>
      <c r="AU12" s="3">
        <v>100</v>
      </c>
      <c r="AY12" s="136"/>
      <c r="AZ12" s="3">
        <v>3</v>
      </c>
      <c r="BA12" s="3">
        <v>14</v>
      </c>
      <c r="BB12" s="3">
        <v>45</v>
      </c>
      <c r="BC12" s="3">
        <v>77</v>
      </c>
      <c r="BD12" s="3">
        <v>84</v>
      </c>
      <c r="BE12" s="3">
        <v>92</v>
      </c>
      <c r="BF12" s="3">
        <v>100</v>
      </c>
      <c r="BG12" s="3">
        <v>104</v>
      </c>
    </row>
    <row r="13" spans="2:59" x14ac:dyDescent="0.25">
      <c r="AY13" s="136" t="s">
        <v>131</v>
      </c>
      <c r="AZ13" s="3">
        <v>1</v>
      </c>
      <c r="BA13" s="3">
        <v>14</v>
      </c>
      <c r="BB13" s="3">
        <v>46</v>
      </c>
      <c r="BC13" s="3">
        <v>77</v>
      </c>
      <c r="BD13" s="3">
        <v>90</v>
      </c>
      <c r="BE13" s="3">
        <v>95</v>
      </c>
      <c r="BF13" s="3">
        <v>105</v>
      </c>
      <c r="BG13" s="3">
        <v>110</v>
      </c>
    </row>
    <row r="14" spans="2:59" ht="15.75" x14ac:dyDescent="0.25">
      <c r="B14" s="23" t="s">
        <v>76</v>
      </c>
      <c r="C14" s="23"/>
      <c r="D14" s="23"/>
      <c r="E14" s="23"/>
      <c r="F14" s="23"/>
      <c r="G14" s="23"/>
      <c r="H14" s="23"/>
      <c r="J14" s="23" t="s">
        <v>76</v>
      </c>
      <c r="K14" s="23"/>
      <c r="L14" s="23"/>
      <c r="M14" s="23"/>
      <c r="N14" s="23"/>
      <c r="O14" s="23"/>
      <c r="P14" s="23"/>
      <c r="Q14" s="23"/>
      <c r="R14" s="23" t="s">
        <v>76</v>
      </c>
      <c r="S14" s="23"/>
      <c r="T14" s="23"/>
      <c r="U14" s="23"/>
      <c r="V14" s="23"/>
      <c r="W14" s="23"/>
      <c r="X14" s="23"/>
      <c r="Y14" s="23"/>
      <c r="Z14" s="23" t="s">
        <v>76</v>
      </c>
      <c r="AA14" s="23"/>
      <c r="AB14" s="23"/>
      <c r="AC14" s="23"/>
      <c r="AD14" s="23"/>
      <c r="AE14" s="23"/>
      <c r="AF14" s="23"/>
      <c r="AG14" s="23"/>
      <c r="AH14" s="23" t="s">
        <v>76</v>
      </c>
      <c r="AI14" s="23"/>
      <c r="AJ14" s="23"/>
      <c r="AK14" s="23"/>
      <c r="AL14" s="23"/>
      <c r="AM14" s="23"/>
      <c r="AN14" s="23"/>
      <c r="AO14" s="23"/>
      <c r="AP14" s="44" t="s">
        <v>76</v>
      </c>
      <c r="AQ14" s="44"/>
      <c r="AR14" s="44"/>
      <c r="AS14" s="44"/>
      <c r="AT14" s="44"/>
      <c r="AU14" s="44"/>
      <c r="AV14" s="44"/>
      <c r="AY14" s="136"/>
      <c r="AZ14" s="3">
        <v>2</v>
      </c>
      <c r="BA14" s="3">
        <v>14</v>
      </c>
      <c r="BB14" s="3">
        <v>47</v>
      </c>
      <c r="BC14" s="3">
        <v>74</v>
      </c>
      <c r="BD14" s="3">
        <v>90</v>
      </c>
      <c r="BE14" s="3">
        <v>93</v>
      </c>
      <c r="BF14" s="3">
        <v>102</v>
      </c>
      <c r="BG14" s="3">
        <v>107</v>
      </c>
    </row>
    <row r="15" spans="2:59" ht="15.75" x14ac:dyDescent="0.25">
      <c r="B15" s="23"/>
      <c r="C15" s="23"/>
      <c r="D15" s="23"/>
      <c r="E15" s="23"/>
      <c r="F15" s="23"/>
      <c r="G15" s="23"/>
      <c r="H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44"/>
      <c r="AQ15" s="44"/>
      <c r="AR15" s="44"/>
      <c r="AS15" s="44"/>
      <c r="AT15" s="44"/>
      <c r="AU15" s="44"/>
      <c r="AV15" s="44"/>
      <c r="AY15" s="136"/>
      <c r="AZ15" s="3">
        <v>3</v>
      </c>
      <c r="BA15" s="3">
        <v>13</v>
      </c>
      <c r="BB15" s="3">
        <v>52</v>
      </c>
      <c r="BC15" s="3">
        <v>80</v>
      </c>
      <c r="BD15" s="3">
        <v>85</v>
      </c>
      <c r="BE15" s="3">
        <v>94</v>
      </c>
      <c r="BF15" s="3">
        <v>100</v>
      </c>
      <c r="BG15" s="3">
        <v>104</v>
      </c>
    </row>
    <row r="16" spans="2:59" ht="16.5" thickBot="1" x14ac:dyDescent="0.3">
      <c r="B16" s="23" t="s">
        <v>55</v>
      </c>
      <c r="C16" s="23"/>
      <c r="D16" s="23"/>
      <c r="E16" s="23"/>
      <c r="F16" s="23"/>
      <c r="G16" s="23"/>
      <c r="H16" s="23"/>
      <c r="J16" s="23" t="s">
        <v>55</v>
      </c>
      <c r="K16" s="23"/>
      <c r="L16" s="23"/>
      <c r="M16" s="23"/>
      <c r="N16" s="23"/>
      <c r="O16" s="23"/>
      <c r="P16" s="23"/>
      <c r="Q16" s="23"/>
      <c r="R16" s="23" t="s">
        <v>55</v>
      </c>
      <c r="S16" s="23"/>
      <c r="T16" s="23"/>
      <c r="U16" s="23"/>
      <c r="V16" s="23"/>
      <c r="W16" s="23"/>
      <c r="X16" s="23"/>
      <c r="Y16" s="23"/>
      <c r="Z16" s="23" t="s">
        <v>55</v>
      </c>
      <c r="AA16" s="23"/>
      <c r="AB16" s="23"/>
      <c r="AC16" s="23"/>
      <c r="AD16" s="23"/>
      <c r="AE16" s="23"/>
      <c r="AF16" s="23"/>
      <c r="AG16" s="23"/>
      <c r="AH16" s="23" t="s">
        <v>55</v>
      </c>
      <c r="AI16" s="23"/>
      <c r="AJ16" s="23"/>
      <c r="AK16" s="23"/>
      <c r="AL16" s="23"/>
      <c r="AM16" s="23"/>
      <c r="AN16" s="23"/>
      <c r="AO16" s="23"/>
      <c r="AP16" s="44" t="s">
        <v>55</v>
      </c>
      <c r="AQ16" s="44"/>
      <c r="AR16" s="44"/>
      <c r="AS16" s="44"/>
      <c r="AT16" s="44"/>
      <c r="AU16" s="44"/>
      <c r="AV16" s="44"/>
      <c r="AY16" s="136" t="s">
        <v>132</v>
      </c>
      <c r="AZ16" s="3">
        <v>1</v>
      </c>
      <c r="BA16" s="3">
        <v>15</v>
      </c>
      <c r="BB16" s="3">
        <v>49</v>
      </c>
      <c r="BC16" s="3">
        <v>81</v>
      </c>
      <c r="BD16" s="3">
        <v>90</v>
      </c>
      <c r="BE16" s="3">
        <v>95</v>
      </c>
      <c r="BF16" s="3">
        <v>110</v>
      </c>
      <c r="BG16" s="3">
        <v>115</v>
      </c>
    </row>
    <row r="17" spans="2:59" ht="15.75" x14ac:dyDescent="0.25">
      <c r="B17" s="24" t="s">
        <v>87</v>
      </c>
      <c r="C17" s="24" t="s">
        <v>57</v>
      </c>
      <c r="D17" s="24" t="s">
        <v>58</v>
      </c>
      <c r="E17" s="24" t="s">
        <v>59</v>
      </c>
      <c r="F17" s="24" t="s">
        <v>60</v>
      </c>
      <c r="G17" s="23"/>
      <c r="H17" s="23"/>
      <c r="J17" s="24" t="s">
        <v>87</v>
      </c>
      <c r="K17" s="24" t="s">
        <v>57</v>
      </c>
      <c r="L17" s="24" t="s">
        <v>58</v>
      </c>
      <c r="M17" s="24" t="s">
        <v>59</v>
      </c>
      <c r="N17" s="24" t="s">
        <v>60</v>
      </c>
      <c r="O17" s="23"/>
      <c r="P17" s="23"/>
      <c r="Q17" s="23"/>
      <c r="R17" s="24" t="s">
        <v>87</v>
      </c>
      <c r="S17" s="24" t="s">
        <v>57</v>
      </c>
      <c r="T17" s="24" t="s">
        <v>58</v>
      </c>
      <c r="U17" s="24" t="s">
        <v>59</v>
      </c>
      <c r="V17" s="24" t="s">
        <v>60</v>
      </c>
      <c r="W17" s="23"/>
      <c r="X17" s="23"/>
      <c r="Y17" s="23"/>
      <c r="Z17" s="24" t="s">
        <v>87</v>
      </c>
      <c r="AA17" s="24" t="s">
        <v>57</v>
      </c>
      <c r="AB17" s="24" t="s">
        <v>58</v>
      </c>
      <c r="AC17" s="24" t="s">
        <v>59</v>
      </c>
      <c r="AD17" s="24" t="s">
        <v>60</v>
      </c>
      <c r="AE17" s="23"/>
      <c r="AF17" s="23"/>
      <c r="AG17" s="23"/>
      <c r="AH17" s="24" t="s">
        <v>87</v>
      </c>
      <c r="AI17" s="24" t="s">
        <v>57</v>
      </c>
      <c r="AJ17" s="24" t="s">
        <v>58</v>
      </c>
      <c r="AK17" s="24" t="s">
        <v>59</v>
      </c>
      <c r="AL17" s="24" t="s">
        <v>60</v>
      </c>
      <c r="AM17" s="23"/>
      <c r="AN17" s="23"/>
      <c r="AO17" s="23"/>
      <c r="AP17" s="45" t="s">
        <v>87</v>
      </c>
      <c r="AQ17" s="45" t="s">
        <v>57</v>
      </c>
      <c r="AR17" s="45" t="s">
        <v>58</v>
      </c>
      <c r="AS17" s="45" t="s">
        <v>59</v>
      </c>
      <c r="AT17" s="45" t="s">
        <v>60</v>
      </c>
      <c r="AU17" s="44"/>
      <c r="AV17" s="44"/>
      <c r="AY17" s="136"/>
      <c r="AZ17" s="3">
        <v>2</v>
      </c>
      <c r="BA17" s="3">
        <v>14</v>
      </c>
      <c r="BB17" s="3">
        <v>46</v>
      </c>
      <c r="BC17" s="3">
        <v>72</v>
      </c>
      <c r="BD17" s="3">
        <v>86</v>
      </c>
      <c r="BE17" s="3">
        <v>91</v>
      </c>
      <c r="BF17" s="3">
        <v>103</v>
      </c>
      <c r="BG17" s="3">
        <v>110</v>
      </c>
    </row>
    <row r="18" spans="2:59" ht="15.75" x14ac:dyDescent="0.25">
      <c r="B18" s="25" t="s">
        <v>25</v>
      </c>
      <c r="C18" s="25">
        <v>3</v>
      </c>
      <c r="D18" s="25">
        <v>124</v>
      </c>
      <c r="E18" s="25">
        <v>41.333333333333336</v>
      </c>
      <c r="F18" s="25">
        <v>10.333333333333332</v>
      </c>
      <c r="G18" s="23"/>
      <c r="H18" s="23"/>
      <c r="J18" s="25" t="s">
        <v>25</v>
      </c>
      <c r="K18" s="25">
        <v>3</v>
      </c>
      <c r="L18" s="25">
        <v>204</v>
      </c>
      <c r="M18" s="25">
        <v>68</v>
      </c>
      <c r="N18" s="25">
        <v>67</v>
      </c>
      <c r="O18" s="23"/>
      <c r="P18" s="23"/>
      <c r="Q18" s="23"/>
      <c r="R18" s="25" t="s">
        <v>25</v>
      </c>
      <c r="S18" s="25">
        <v>3</v>
      </c>
      <c r="T18" s="25">
        <v>266</v>
      </c>
      <c r="U18" s="25">
        <v>88.666666666666671</v>
      </c>
      <c r="V18" s="25">
        <v>17.333333333333332</v>
      </c>
      <c r="W18" s="23"/>
      <c r="X18" s="23"/>
      <c r="Y18" s="23"/>
      <c r="Z18" s="25" t="s">
        <v>25</v>
      </c>
      <c r="AA18" s="25">
        <v>3</v>
      </c>
      <c r="AB18" s="25">
        <v>278</v>
      </c>
      <c r="AC18" s="25">
        <v>92.666666666666671</v>
      </c>
      <c r="AD18" s="25">
        <v>0.33333333333333331</v>
      </c>
      <c r="AE18" s="23"/>
      <c r="AF18" s="23"/>
      <c r="AG18" s="23"/>
      <c r="AH18" s="25" t="s">
        <v>25</v>
      </c>
      <c r="AI18" s="25">
        <v>3</v>
      </c>
      <c r="AJ18" s="25">
        <v>301</v>
      </c>
      <c r="AK18" s="25">
        <v>100.33333333333333</v>
      </c>
      <c r="AL18" s="25">
        <v>0.33333333333333331</v>
      </c>
      <c r="AM18" s="23"/>
      <c r="AN18" s="23"/>
      <c r="AO18" s="23"/>
      <c r="AP18" s="46" t="s">
        <v>25</v>
      </c>
      <c r="AQ18" s="46">
        <v>3</v>
      </c>
      <c r="AR18" s="46">
        <v>315</v>
      </c>
      <c r="AS18" s="67">
        <v>105</v>
      </c>
      <c r="AT18" s="46">
        <v>1</v>
      </c>
      <c r="AU18" s="44"/>
      <c r="AV18" s="44"/>
      <c r="AY18" s="136"/>
      <c r="AZ18" s="3">
        <v>3</v>
      </c>
      <c r="BA18" s="3">
        <v>14</v>
      </c>
      <c r="BB18" s="3">
        <v>44</v>
      </c>
      <c r="BC18" s="3">
        <v>71</v>
      </c>
      <c r="BD18" s="3">
        <v>89</v>
      </c>
      <c r="BE18" s="3">
        <v>91</v>
      </c>
      <c r="BF18" s="3">
        <v>95</v>
      </c>
      <c r="BG18" s="3">
        <v>108</v>
      </c>
    </row>
    <row r="19" spans="2:59" ht="15.75" x14ac:dyDescent="0.25">
      <c r="B19" s="25" t="s">
        <v>26</v>
      </c>
      <c r="C19" s="25">
        <v>3</v>
      </c>
      <c r="D19" s="25">
        <v>145</v>
      </c>
      <c r="E19" s="25">
        <v>48.333333333333336</v>
      </c>
      <c r="F19" s="25">
        <v>10.333333333333332</v>
      </c>
      <c r="G19" s="23"/>
      <c r="H19" s="23"/>
      <c r="J19" s="25" t="s">
        <v>26</v>
      </c>
      <c r="K19" s="25">
        <v>3</v>
      </c>
      <c r="L19" s="25">
        <v>231</v>
      </c>
      <c r="M19" s="25">
        <v>77</v>
      </c>
      <c r="N19" s="25">
        <v>9</v>
      </c>
      <c r="O19" s="23"/>
      <c r="P19" s="23"/>
      <c r="Q19" s="23"/>
      <c r="R19" s="25" t="s">
        <v>26</v>
      </c>
      <c r="S19" s="25">
        <v>3</v>
      </c>
      <c r="T19" s="25">
        <v>265</v>
      </c>
      <c r="U19" s="25">
        <v>88.333333333333329</v>
      </c>
      <c r="V19" s="25">
        <v>8.3333333333333321</v>
      </c>
      <c r="W19" s="23"/>
      <c r="X19" s="23"/>
      <c r="Y19" s="23"/>
      <c r="Z19" s="25" t="s">
        <v>26</v>
      </c>
      <c r="AA19" s="25">
        <v>3</v>
      </c>
      <c r="AB19" s="25">
        <v>282</v>
      </c>
      <c r="AC19" s="25">
        <v>94</v>
      </c>
      <c r="AD19" s="25">
        <v>1</v>
      </c>
      <c r="AE19" s="23"/>
      <c r="AF19" s="23"/>
      <c r="AG19" s="23"/>
      <c r="AH19" s="25" t="s">
        <v>26</v>
      </c>
      <c r="AI19" s="25">
        <v>3</v>
      </c>
      <c r="AJ19" s="25">
        <v>307</v>
      </c>
      <c r="AK19" s="25">
        <v>102.33333333333333</v>
      </c>
      <c r="AL19" s="25">
        <v>6.3333333333333339</v>
      </c>
      <c r="AM19" s="23"/>
      <c r="AN19" s="23"/>
      <c r="AO19" s="23"/>
      <c r="AP19" s="46" t="s">
        <v>26</v>
      </c>
      <c r="AQ19" s="46">
        <v>3</v>
      </c>
      <c r="AR19" s="46">
        <v>321</v>
      </c>
      <c r="AS19" s="67">
        <v>107</v>
      </c>
      <c r="AT19" s="46">
        <v>9</v>
      </c>
      <c r="AU19" s="44"/>
      <c r="AV19" s="44"/>
      <c r="AY19" s="136" t="s">
        <v>133</v>
      </c>
      <c r="AZ19" s="3">
        <v>1</v>
      </c>
      <c r="BA19" s="3">
        <v>15</v>
      </c>
      <c r="BB19" s="3">
        <v>51</v>
      </c>
      <c r="BC19" s="3">
        <v>82</v>
      </c>
      <c r="BD19" s="3">
        <v>90</v>
      </c>
      <c r="BE19" s="3">
        <v>92</v>
      </c>
      <c r="BF19" s="3">
        <v>100</v>
      </c>
      <c r="BG19" s="3">
        <v>110</v>
      </c>
    </row>
    <row r="20" spans="2:59" ht="15.75" x14ac:dyDescent="0.25">
      <c r="B20" s="25" t="s">
        <v>27</v>
      </c>
      <c r="C20" s="25">
        <v>3</v>
      </c>
      <c r="D20" s="25">
        <v>139</v>
      </c>
      <c r="E20" s="25">
        <v>46.333333333333336</v>
      </c>
      <c r="F20" s="25">
        <v>6.333333333333333</v>
      </c>
      <c r="G20" s="23"/>
      <c r="H20" s="23"/>
      <c r="J20" s="25" t="s">
        <v>27</v>
      </c>
      <c r="K20" s="25">
        <v>3</v>
      </c>
      <c r="L20" s="25">
        <v>224</v>
      </c>
      <c r="M20" s="25">
        <v>74.666666666666671</v>
      </c>
      <c r="N20" s="25">
        <v>30.333333333333332</v>
      </c>
      <c r="O20" s="23"/>
      <c r="P20" s="23"/>
      <c r="Q20" s="23"/>
      <c r="R20" s="25" t="s">
        <v>27</v>
      </c>
      <c r="S20" s="25">
        <v>3</v>
      </c>
      <c r="T20" s="25">
        <v>265</v>
      </c>
      <c r="U20" s="25">
        <v>88.333333333333329</v>
      </c>
      <c r="V20" s="25">
        <v>4.333333333333333</v>
      </c>
      <c r="W20" s="23"/>
      <c r="X20" s="23"/>
      <c r="Y20" s="23"/>
      <c r="Z20" s="25" t="s">
        <v>27</v>
      </c>
      <c r="AA20" s="25">
        <v>3</v>
      </c>
      <c r="AB20" s="25">
        <v>277</v>
      </c>
      <c r="AC20" s="25">
        <v>92.333333333333329</v>
      </c>
      <c r="AD20" s="25">
        <v>5.3333333333333339</v>
      </c>
      <c r="AE20" s="23"/>
      <c r="AF20" s="23"/>
      <c r="AG20" s="23"/>
      <c r="AH20" s="25" t="s">
        <v>27</v>
      </c>
      <c r="AI20" s="25">
        <v>3</v>
      </c>
      <c r="AJ20" s="25">
        <v>308</v>
      </c>
      <c r="AK20" s="25">
        <v>102.66666666666667</v>
      </c>
      <c r="AL20" s="25">
        <v>56.333333333333329</v>
      </c>
      <c r="AM20" s="23"/>
      <c r="AN20" s="23"/>
      <c r="AO20" s="23"/>
      <c r="AP20" s="46" t="s">
        <v>27</v>
      </c>
      <c r="AQ20" s="46">
        <v>3</v>
      </c>
      <c r="AR20" s="46">
        <v>333</v>
      </c>
      <c r="AS20" s="67">
        <v>111</v>
      </c>
      <c r="AT20" s="46">
        <v>13</v>
      </c>
      <c r="AU20" s="44"/>
      <c r="AV20" s="44"/>
      <c r="AY20" s="136"/>
      <c r="AZ20" s="3">
        <v>2</v>
      </c>
      <c r="BA20" s="3">
        <v>13</v>
      </c>
      <c r="BB20" s="3">
        <v>50</v>
      </c>
      <c r="BC20" s="3">
        <v>81</v>
      </c>
      <c r="BD20" s="3">
        <v>93</v>
      </c>
      <c r="BE20" s="3">
        <v>100</v>
      </c>
      <c r="BF20" s="3">
        <v>105</v>
      </c>
      <c r="BG20" s="3">
        <v>115</v>
      </c>
    </row>
    <row r="21" spans="2:59" ht="15.75" x14ac:dyDescent="0.25">
      <c r="B21" s="25" t="s">
        <v>28</v>
      </c>
      <c r="C21" s="25">
        <v>3</v>
      </c>
      <c r="D21" s="25">
        <v>144</v>
      </c>
      <c r="E21" s="25">
        <v>48</v>
      </c>
      <c r="F21" s="25">
        <v>19</v>
      </c>
      <c r="G21" s="23"/>
      <c r="H21" s="23"/>
      <c r="J21" s="25" t="s">
        <v>28</v>
      </c>
      <c r="K21" s="25">
        <v>3</v>
      </c>
      <c r="L21" s="25">
        <v>234</v>
      </c>
      <c r="M21" s="25">
        <v>78</v>
      </c>
      <c r="N21" s="25">
        <v>37</v>
      </c>
      <c r="O21" s="23"/>
      <c r="P21" s="23"/>
      <c r="Q21" s="23"/>
      <c r="R21" s="25" t="s">
        <v>28</v>
      </c>
      <c r="S21" s="25">
        <v>3</v>
      </c>
      <c r="T21" s="25">
        <v>270</v>
      </c>
      <c r="U21" s="25">
        <v>90</v>
      </c>
      <c r="V21" s="25">
        <v>9</v>
      </c>
      <c r="W21" s="23"/>
      <c r="X21" s="23"/>
      <c r="Y21" s="23"/>
      <c r="Z21" s="25" t="s">
        <v>28</v>
      </c>
      <c r="AA21" s="25">
        <v>3</v>
      </c>
      <c r="AB21" s="25">
        <v>284</v>
      </c>
      <c r="AC21" s="25">
        <v>94.666666666666671</v>
      </c>
      <c r="AD21" s="25">
        <v>21.333333333333332</v>
      </c>
      <c r="AE21" s="23"/>
      <c r="AF21" s="23"/>
      <c r="AG21" s="23"/>
      <c r="AH21" s="25" t="s">
        <v>28</v>
      </c>
      <c r="AI21" s="25">
        <v>3</v>
      </c>
      <c r="AJ21" s="25">
        <v>303</v>
      </c>
      <c r="AK21" s="25">
        <v>101</v>
      </c>
      <c r="AL21" s="25">
        <v>13</v>
      </c>
      <c r="AM21" s="23"/>
      <c r="AN21" s="23"/>
      <c r="AO21" s="23"/>
      <c r="AP21" s="46" t="s">
        <v>28</v>
      </c>
      <c r="AQ21" s="46">
        <v>3</v>
      </c>
      <c r="AR21" s="46">
        <v>332</v>
      </c>
      <c r="AS21" s="67">
        <v>110.66666666666667</v>
      </c>
      <c r="AT21" s="46">
        <v>16.333333333333332</v>
      </c>
      <c r="AU21" s="44"/>
      <c r="AV21" s="44"/>
      <c r="AY21" s="136"/>
      <c r="AZ21" s="3">
        <v>3</v>
      </c>
      <c r="BA21" s="3">
        <v>14</v>
      </c>
      <c r="BB21" s="3">
        <v>43</v>
      </c>
      <c r="BC21" s="3">
        <v>71</v>
      </c>
      <c r="BD21" s="3">
        <v>87</v>
      </c>
      <c r="BE21" s="3">
        <v>92</v>
      </c>
      <c r="BF21" s="3">
        <v>98</v>
      </c>
      <c r="BG21" s="3">
        <v>107</v>
      </c>
    </row>
    <row r="22" spans="2:59" ht="16.5" thickBot="1" x14ac:dyDescent="0.3">
      <c r="B22" s="26" t="s">
        <v>29</v>
      </c>
      <c r="C22" s="26">
        <v>3</v>
      </c>
      <c r="D22" s="26">
        <v>133</v>
      </c>
      <c r="E22" s="26">
        <v>44.333333333333336</v>
      </c>
      <c r="F22" s="26">
        <v>9.3333333333333321</v>
      </c>
      <c r="G22" s="23"/>
      <c r="H22" s="23"/>
      <c r="J22" s="26" t="s">
        <v>29</v>
      </c>
      <c r="K22" s="26">
        <v>3</v>
      </c>
      <c r="L22" s="26">
        <v>216</v>
      </c>
      <c r="M22" s="26">
        <v>72</v>
      </c>
      <c r="N22" s="26">
        <v>43</v>
      </c>
      <c r="O22" s="23"/>
      <c r="P22" s="23"/>
      <c r="Q22" s="23"/>
      <c r="R22" s="26" t="s">
        <v>29</v>
      </c>
      <c r="S22" s="26">
        <v>3</v>
      </c>
      <c r="T22" s="26">
        <v>252</v>
      </c>
      <c r="U22" s="26">
        <v>84</v>
      </c>
      <c r="V22" s="26">
        <v>28</v>
      </c>
      <c r="W22" s="23"/>
      <c r="X22" s="23"/>
      <c r="Y22" s="23"/>
      <c r="Z22" s="26" t="s">
        <v>29</v>
      </c>
      <c r="AA22" s="26">
        <v>3</v>
      </c>
      <c r="AB22" s="26">
        <v>265</v>
      </c>
      <c r="AC22" s="26">
        <v>88.333333333333329</v>
      </c>
      <c r="AD22" s="26">
        <v>8.3333333333333321</v>
      </c>
      <c r="AE22" s="23"/>
      <c r="AF22" s="23"/>
      <c r="AG22" s="23"/>
      <c r="AH22" s="26" t="s">
        <v>29</v>
      </c>
      <c r="AI22" s="26">
        <v>3</v>
      </c>
      <c r="AJ22" s="26">
        <v>285</v>
      </c>
      <c r="AK22" s="26">
        <v>95</v>
      </c>
      <c r="AL22" s="26">
        <v>4</v>
      </c>
      <c r="AM22" s="23"/>
      <c r="AN22" s="23"/>
      <c r="AO22" s="23"/>
      <c r="AP22" s="47" t="s">
        <v>29</v>
      </c>
      <c r="AQ22" s="47">
        <v>3</v>
      </c>
      <c r="AR22" s="47">
        <v>307</v>
      </c>
      <c r="AS22" s="68">
        <v>102.33333333333333</v>
      </c>
      <c r="AT22" s="47">
        <v>6.3333333333333339</v>
      </c>
      <c r="AU22" s="44"/>
      <c r="AV22" s="44"/>
      <c r="AY22" s="136" t="s">
        <v>134</v>
      </c>
      <c r="AZ22" s="3">
        <v>1</v>
      </c>
      <c r="BA22" s="3">
        <v>14</v>
      </c>
      <c r="BB22" s="3">
        <v>47</v>
      </c>
      <c r="BC22" s="3">
        <v>79</v>
      </c>
      <c r="BD22" s="3">
        <v>88</v>
      </c>
      <c r="BE22" s="3">
        <v>90</v>
      </c>
      <c r="BF22" s="3">
        <v>97</v>
      </c>
      <c r="BG22" s="3">
        <v>105</v>
      </c>
    </row>
    <row r="23" spans="2:59" ht="15.75" x14ac:dyDescent="0.25">
      <c r="B23" s="23"/>
      <c r="C23" s="23"/>
      <c r="D23" s="23"/>
      <c r="E23" s="23"/>
      <c r="F23" s="23"/>
      <c r="G23" s="23"/>
      <c r="H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44"/>
      <c r="AQ23" s="44"/>
      <c r="AR23" s="44"/>
      <c r="AS23" s="44"/>
      <c r="AT23" s="44"/>
      <c r="AU23" s="44"/>
      <c r="AV23" s="44"/>
      <c r="AY23" s="136"/>
      <c r="AZ23" s="3">
        <v>2</v>
      </c>
      <c r="BA23" s="3">
        <v>15</v>
      </c>
      <c r="BB23" s="3">
        <v>45</v>
      </c>
      <c r="BC23" s="3">
        <v>71</v>
      </c>
      <c r="BD23" s="3">
        <v>86</v>
      </c>
      <c r="BE23" s="3">
        <v>90</v>
      </c>
      <c r="BF23" s="3">
        <v>95</v>
      </c>
      <c r="BG23" s="3">
        <v>102</v>
      </c>
    </row>
    <row r="24" spans="2:59" ht="15.75" x14ac:dyDescent="0.25">
      <c r="B24" s="23"/>
      <c r="C24" s="23"/>
      <c r="D24" s="23"/>
      <c r="E24" s="23"/>
      <c r="F24" s="23"/>
      <c r="G24" s="23"/>
      <c r="H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44"/>
      <c r="AQ24" s="44"/>
      <c r="AR24" s="44"/>
      <c r="AS24" s="44"/>
      <c r="AT24" s="44"/>
      <c r="AU24" s="44"/>
      <c r="AV24" s="44"/>
      <c r="AY24" s="136"/>
      <c r="AZ24" s="3">
        <v>3</v>
      </c>
      <c r="BA24" s="3">
        <v>13</v>
      </c>
      <c r="BB24" s="3">
        <v>41</v>
      </c>
      <c r="BC24" s="3">
        <v>66</v>
      </c>
      <c r="BD24" s="3">
        <v>78</v>
      </c>
      <c r="BE24" s="3">
        <v>85</v>
      </c>
      <c r="BF24" s="3">
        <v>93</v>
      </c>
      <c r="BG24" s="3">
        <v>100</v>
      </c>
    </row>
    <row r="25" spans="2:59" ht="16.5" thickBot="1" x14ac:dyDescent="0.3">
      <c r="B25" s="23" t="s">
        <v>61</v>
      </c>
      <c r="C25" s="23"/>
      <c r="D25" s="23"/>
      <c r="E25" s="23"/>
      <c r="F25" s="23"/>
      <c r="G25" s="23"/>
      <c r="H25" s="23"/>
      <c r="J25" s="23" t="s">
        <v>61</v>
      </c>
      <c r="K25" s="23"/>
      <c r="L25" s="23"/>
      <c r="M25" s="23"/>
      <c r="N25" s="23"/>
      <c r="O25" s="23"/>
      <c r="P25" s="23"/>
      <c r="Q25" s="23"/>
      <c r="R25" s="23" t="s">
        <v>61</v>
      </c>
      <c r="S25" s="23"/>
      <c r="T25" s="23"/>
      <c r="U25" s="23"/>
      <c r="V25" s="23"/>
      <c r="W25" s="23"/>
      <c r="X25" s="23"/>
      <c r="Y25" s="23"/>
      <c r="Z25" s="23" t="s">
        <v>61</v>
      </c>
      <c r="AA25" s="23"/>
      <c r="AB25" s="23"/>
      <c r="AC25" s="23"/>
      <c r="AD25" s="23"/>
      <c r="AE25" s="23"/>
      <c r="AF25" s="23"/>
      <c r="AG25" s="23"/>
      <c r="AH25" s="23" t="s">
        <v>61</v>
      </c>
      <c r="AI25" s="23"/>
      <c r="AJ25" s="23"/>
      <c r="AK25" s="23"/>
      <c r="AL25" s="23"/>
      <c r="AM25" s="23"/>
      <c r="AN25" s="23"/>
      <c r="AO25" s="23"/>
      <c r="AP25" s="44" t="s">
        <v>61</v>
      </c>
      <c r="AQ25" s="44"/>
      <c r="AR25" s="44"/>
      <c r="AS25" s="44"/>
      <c r="AT25" s="44"/>
      <c r="AU25" s="44"/>
      <c r="AV25" s="44"/>
    </row>
    <row r="26" spans="2:59" ht="15.75" x14ac:dyDescent="0.25">
      <c r="B26" s="24" t="s">
        <v>62</v>
      </c>
      <c r="C26" s="24" t="s">
        <v>63</v>
      </c>
      <c r="D26" s="24" t="s">
        <v>64</v>
      </c>
      <c r="E26" s="24" t="s">
        <v>65</v>
      </c>
      <c r="F26" s="24" t="s">
        <v>66</v>
      </c>
      <c r="G26" s="24" t="s">
        <v>67</v>
      </c>
      <c r="H26" s="24" t="s">
        <v>68</v>
      </c>
      <c r="J26" s="24" t="s">
        <v>62</v>
      </c>
      <c r="K26" s="24" t="s">
        <v>63</v>
      </c>
      <c r="L26" s="24" t="s">
        <v>64</v>
      </c>
      <c r="M26" s="24" t="s">
        <v>65</v>
      </c>
      <c r="N26" s="24" t="s">
        <v>66</v>
      </c>
      <c r="O26" s="24" t="s">
        <v>67</v>
      </c>
      <c r="P26" s="24" t="s">
        <v>68</v>
      </c>
      <c r="Q26" s="23"/>
      <c r="R26" s="24" t="s">
        <v>62</v>
      </c>
      <c r="S26" s="24" t="s">
        <v>63</v>
      </c>
      <c r="T26" s="24" t="s">
        <v>64</v>
      </c>
      <c r="U26" s="24" t="s">
        <v>65</v>
      </c>
      <c r="V26" s="24" t="s">
        <v>66</v>
      </c>
      <c r="W26" s="24" t="s">
        <v>67</v>
      </c>
      <c r="X26" s="24" t="s">
        <v>68</v>
      </c>
      <c r="Y26" s="23"/>
      <c r="Z26" s="24" t="s">
        <v>62</v>
      </c>
      <c r="AA26" s="24" t="s">
        <v>63</v>
      </c>
      <c r="AB26" s="24" t="s">
        <v>64</v>
      </c>
      <c r="AC26" s="24" t="s">
        <v>65</v>
      </c>
      <c r="AD26" s="24" t="s">
        <v>66</v>
      </c>
      <c r="AE26" s="24" t="s">
        <v>67</v>
      </c>
      <c r="AF26" s="24" t="s">
        <v>68</v>
      </c>
      <c r="AG26" s="23"/>
      <c r="AH26" s="24" t="s">
        <v>62</v>
      </c>
      <c r="AI26" s="24" t="s">
        <v>63</v>
      </c>
      <c r="AJ26" s="24" t="s">
        <v>64</v>
      </c>
      <c r="AK26" s="24" t="s">
        <v>65</v>
      </c>
      <c r="AL26" s="24" t="s">
        <v>66</v>
      </c>
      <c r="AM26" s="24" t="s">
        <v>67</v>
      </c>
      <c r="AN26" s="24" t="s">
        <v>68</v>
      </c>
      <c r="AO26" s="23"/>
      <c r="AP26" s="45" t="s">
        <v>62</v>
      </c>
      <c r="AQ26" s="45" t="s">
        <v>63</v>
      </c>
      <c r="AR26" s="45" t="s">
        <v>64</v>
      </c>
      <c r="AS26" s="45" t="s">
        <v>65</v>
      </c>
      <c r="AT26" s="45" t="s">
        <v>66</v>
      </c>
      <c r="AU26" s="45" t="s">
        <v>67</v>
      </c>
      <c r="AV26" s="45" t="s">
        <v>68</v>
      </c>
    </row>
    <row r="27" spans="2:59" ht="15.75" x14ac:dyDescent="0.25">
      <c r="B27" s="25" t="s">
        <v>93</v>
      </c>
      <c r="C27" s="25">
        <v>100.66666666666666</v>
      </c>
      <c r="D27" s="25">
        <v>4</v>
      </c>
      <c r="E27" s="25">
        <v>25.166666666666664</v>
      </c>
      <c r="F27" s="25">
        <v>2.2740963855421685</v>
      </c>
      <c r="G27" s="25">
        <v>0.13316179852771118</v>
      </c>
      <c r="H27" s="25">
        <v>3.4780496907652281</v>
      </c>
      <c r="J27" s="25" t="s">
        <v>93</v>
      </c>
      <c r="K27" s="25">
        <v>196.26666666666688</v>
      </c>
      <c r="L27" s="25">
        <v>4</v>
      </c>
      <c r="M27" s="25">
        <v>49.06666666666672</v>
      </c>
      <c r="N27" s="25">
        <v>1.316636851520574</v>
      </c>
      <c r="O27" s="25">
        <v>0.32857981172060907</v>
      </c>
      <c r="P27" s="25">
        <v>3.4780496907652281</v>
      </c>
      <c r="Q27" s="23"/>
      <c r="R27" s="25" t="s">
        <v>93</v>
      </c>
      <c r="S27" s="25">
        <v>61.733333333333348</v>
      </c>
      <c r="T27" s="25">
        <v>4</v>
      </c>
      <c r="U27" s="25">
        <v>15.433333333333337</v>
      </c>
      <c r="V27" s="25">
        <v>1.1517412935323386</v>
      </c>
      <c r="W27" s="25">
        <v>0.3875344511497103</v>
      </c>
      <c r="X27" s="25">
        <v>3.4780496907652281</v>
      </c>
      <c r="Y27" s="23"/>
      <c r="Z27" s="25" t="s">
        <v>93</v>
      </c>
      <c r="AA27" s="25">
        <v>72.933333333333366</v>
      </c>
      <c r="AB27" s="25">
        <v>4</v>
      </c>
      <c r="AC27" s="25">
        <v>18.233333333333341</v>
      </c>
      <c r="AD27" s="25">
        <v>2.509174311926607</v>
      </c>
      <c r="AE27" s="25">
        <v>0.10851884015574867</v>
      </c>
      <c r="AF27" s="25">
        <v>3.4780496907652281</v>
      </c>
      <c r="AG27" s="23"/>
      <c r="AH27" s="25" t="s">
        <v>93</v>
      </c>
      <c r="AI27" s="25">
        <v>114.93333333333345</v>
      </c>
      <c r="AJ27" s="25">
        <v>4</v>
      </c>
      <c r="AK27" s="25">
        <v>28.733333333333363</v>
      </c>
      <c r="AL27" s="25">
        <v>1.7958333333333352</v>
      </c>
      <c r="AM27" s="25">
        <v>0.20627663193888479</v>
      </c>
      <c r="AN27" s="25">
        <v>3.4780496907652281</v>
      </c>
      <c r="AO27" s="23"/>
      <c r="AP27" s="46" t="s">
        <v>93</v>
      </c>
      <c r="AQ27" s="46">
        <v>165.06666666666666</v>
      </c>
      <c r="AR27" s="46">
        <v>4</v>
      </c>
      <c r="AS27" s="46">
        <v>41.266666666666666</v>
      </c>
      <c r="AT27" s="46">
        <v>4.5182481751824817</v>
      </c>
      <c r="AU27" s="46">
        <v>2.4196838621542902E-2</v>
      </c>
      <c r="AV27" s="46">
        <v>3.4780496907652281</v>
      </c>
    </row>
    <row r="28" spans="2:59" ht="15.75" x14ac:dyDescent="0.25">
      <c r="B28" s="25" t="s">
        <v>94</v>
      </c>
      <c r="C28" s="25">
        <v>110.66666666666666</v>
      </c>
      <c r="D28" s="25">
        <v>10</v>
      </c>
      <c r="E28" s="25">
        <v>11.066666666666666</v>
      </c>
      <c r="F28" s="25"/>
      <c r="G28" s="25"/>
      <c r="H28" s="25"/>
      <c r="J28" s="25" t="s">
        <v>94</v>
      </c>
      <c r="K28" s="25">
        <v>372.66666666666663</v>
      </c>
      <c r="L28" s="25">
        <v>10</v>
      </c>
      <c r="M28" s="25">
        <v>37.266666666666666</v>
      </c>
      <c r="N28" s="25"/>
      <c r="O28" s="25"/>
      <c r="P28" s="25"/>
      <c r="Q28" s="23"/>
      <c r="R28" s="25" t="s">
        <v>94</v>
      </c>
      <c r="S28" s="25">
        <v>134</v>
      </c>
      <c r="T28" s="25">
        <v>10</v>
      </c>
      <c r="U28" s="25">
        <v>13.4</v>
      </c>
      <c r="V28" s="25"/>
      <c r="W28" s="25"/>
      <c r="X28" s="25"/>
      <c r="Y28" s="23"/>
      <c r="Z28" s="25" t="s">
        <v>94</v>
      </c>
      <c r="AA28" s="25">
        <v>72.666666666666657</v>
      </c>
      <c r="AB28" s="25">
        <v>10</v>
      </c>
      <c r="AC28" s="25">
        <v>7.2666666666666657</v>
      </c>
      <c r="AD28" s="25"/>
      <c r="AE28" s="25"/>
      <c r="AF28" s="25"/>
      <c r="AG28" s="23"/>
      <c r="AH28" s="25" t="s">
        <v>94</v>
      </c>
      <c r="AI28" s="25">
        <v>160</v>
      </c>
      <c r="AJ28" s="25">
        <v>10</v>
      </c>
      <c r="AK28" s="25">
        <v>16</v>
      </c>
      <c r="AL28" s="25"/>
      <c r="AM28" s="25"/>
      <c r="AN28" s="25"/>
      <c r="AO28" s="23"/>
      <c r="AP28" s="46" t="s">
        <v>94</v>
      </c>
      <c r="AQ28" s="46">
        <v>91.333333333333329</v>
      </c>
      <c r="AR28" s="46">
        <v>10</v>
      </c>
      <c r="AS28" s="46">
        <v>9.1333333333333329</v>
      </c>
      <c r="AT28" s="46"/>
      <c r="AU28" s="46"/>
      <c r="AV28" s="46"/>
    </row>
    <row r="29" spans="2:59" ht="15.75" x14ac:dyDescent="0.25">
      <c r="B29" s="25"/>
      <c r="C29" s="25"/>
      <c r="D29" s="25"/>
      <c r="E29" s="25"/>
      <c r="F29" s="25"/>
      <c r="G29" s="25"/>
      <c r="H29" s="25"/>
      <c r="J29" s="25"/>
      <c r="K29" s="25"/>
      <c r="L29" s="25"/>
      <c r="M29" s="25"/>
      <c r="N29" s="25"/>
      <c r="O29" s="25"/>
      <c r="P29" s="25"/>
      <c r="Q29" s="23"/>
      <c r="R29" s="25"/>
      <c r="S29" s="25"/>
      <c r="T29" s="25"/>
      <c r="U29" s="25"/>
      <c r="V29" s="25"/>
      <c r="W29" s="25"/>
      <c r="X29" s="25"/>
      <c r="Y29" s="23"/>
      <c r="Z29" s="25"/>
      <c r="AA29" s="25"/>
      <c r="AB29" s="25"/>
      <c r="AC29" s="25"/>
      <c r="AD29" s="25"/>
      <c r="AE29" s="25"/>
      <c r="AF29" s="25"/>
      <c r="AG29" s="23"/>
      <c r="AH29" s="25"/>
      <c r="AI29" s="25"/>
      <c r="AJ29" s="25"/>
      <c r="AK29" s="25"/>
      <c r="AL29" s="25"/>
      <c r="AM29" s="25"/>
      <c r="AN29" s="25"/>
      <c r="AO29" s="23"/>
      <c r="AP29" s="46"/>
      <c r="AQ29" s="46"/>
      <c r="AR29" s="46"/>
      <c r="AS29" s="46"/>
      <c r="AT29" s="46"/>
      <c r="AU29" s="46"/>
      <c r="AV29" s="46"/>
    </row>
    <row r="30" spans="2:59" ht="16.5" thickBot="1" x14ac:dyDescent="0.3">
      <c r="B30" s="26" t="s">
        <v>56</v>
      </c>
      <c r="C30" s="26">
        <v>211.33333333333331</v>
      </c>
      <c r="D30" s="26">
        <v>14</v>
      </c>
      <c r="E30" s="26"/>
      <c r="F30" s="26"/>
      <c r="G30" s="26"/>
      <c r="H30" s="26"/>
      <c r="J30" s="26" t="s">
        <v>56</v>
      </c>
      <c r="K30" s="26">
        <v>568.93333333333351</v>
      </c>
      <c r="L30" s="26">
        <v>14</v>
      </c>
      <c r="M30" s="26"/>
      <c r="N30" s="26"/>
      <c r="O30" s="26"/>
      <c r="P30" s="26"/>
      <c r="Q30" s="23"/>
      <c r="R30" s="26" t="s">
        <v>56</v>
      </c>
      <c r="S30" s="26">
        <v>195.73333333333335</v>
      </c>
      <c r="T30" s="26">
        <v>14</v>
      </c>
      <c r="U30" s="26"/>
      <c r="V30" s="26"/>
      <c r="W30" s="26"/>
      <c r="X30" s="26"/>
      <c r="Y30" s="23"/>
      <c r="Z30" s="26" t="s">
        <v>56</v>
      </c>
      <c r="AA30" s="26">
        <v>145.60000000000002</v>
      </c>
      <c r="AB30" s="26">
        <v>14</v>
      </c>
      <c r="AC30" s="26"/>
      <c r="AD30" s="26"/>
      <c r="AE30" s="26"/>
      <c r="AF30" s="26"/>
      <c r="AG30" s="23"/>
      <c r="AH30" s="26" t="s">
        <v>56</v>
      </c>
      <c r="AI30" s="26">
        <v>274.93333333333345</v>
      </c>
      <c r="AJ30" s="26">
        <v>14</v>
      </c>
      <c r="AK30" s="26"/>
      <c r="AL30" s="26"/>
      <c r="AM30" s="26"/>
      <c r="AN30" s="26"/>
      <c r="AO30" s="23"/>
      <c r="AP30" s="47" t="s">
        <v>56</v>
      </c>
      <c r="AQ30" s="47">
        <v>256.39999999999998</v>
      </c>
      <c r="AR30" s="47">
        <v>14</v>
      </c>
      <c r="AS30" s="47"/>
      <c r="AT30" s="47"/>
      <c r="AU30" s="47"/>
      <c r="AV30" s="47"/>
    </row>
    <row r="32" spans="2:59" ht="15.75" x14ac:dyDescent="0.25">
      <c r="AP32" s="30"/>
      <c r="AQ32" s="30"/>
      <c r="AR32" s="30" t="s">
        <v>84</v>
      </c>
      <c r="AS32" s="30" t="s">
        <v>85</v>
      </c>
      <c r="AT32" s="30" t="s">
        <v>86</v>
      </c>
      <c r="AZ32" s="78"/>
      <c r="BA32" s="79">
        <v>0</v>
      </c>
      <c r="BB32" s="79">
        <v>14</v>
      </c>
      <c r="BC32" s="79">
        <v>28</v>
      </c>
      <c r="BD32" s="79">
        <v>42</v>
      </c>
      <c r="BE32" s="79">
        <v>56</v>
      </c>
      <c r="BF32" s="79">
        <v>70</v>
      </c>
      <c r="BG32" s="79">
        <v>84</v>
      </c>
    </row>
    <row r="33" spans="42:59" ht="15.75" x14ac:dyDescent="0.25">
      <c r="AP33" s="30"/>
      <c r="AQ33" s="30"/>
      <c r="AR33" s="30">
        <v>0.05</v>
      </c>
      <c r="AS33" s="30">
        <f>AR28</f>
        <v>10</v>
      </c>
      <c r="AT33" s="32">
        <f>AS28</f>
        <v>9.1333333333333329</v>
      </c>
      <c r="AZ33" s="80" t="s">
        <v>130</v>
      </c>
      <c r="BA33" s="81">
        <v>13.7</v>
      </c>
      <c r="BB33" s="81">
        <v>41.333333333333336</v>
      </c>
      <c r="BC33" s="81">
        <v>68</v>
      </c>
      <c r="BD33" s="81">
        <v>88.666666666666671</v>
      </c>
      <c r="BE33" s="81">
        <v>92.666666666666671</v>
      </c>
      <c r="BF33" s="81">
        <v>100.33333333333333</v>
      </c>
      <c r="BG33" s="81">
        <v>105</v>
      </c>
    </row>
    <row r="34" spans="42:59" ht="15.75" x14ac:dyDescent="0.25">
      <c r="AP34" s="30"/>
      <c r="AQ34" s="30"/>
      <c r="AR34" s="30"/>
      <c r="AS34" s="30"/>
      <c r="AT34" s="30"/>
      <c r="AZ34" s="80" t="s">
        <v>131</v>
      </c>
      <c r="BA34" s="81">
        <v>13.7</v>
      </c>
      <c r="BB34" s="81">
        <v>48.333333333333336</v>
      </c>
      <c r="BC34" s="81">
        <v>77</v>
      </c>
      <c r="BD34" s="81">
        <v>88.333333333333329</v>
      </c>
      <c r="BE34" s="81">
        <v>94</v>
      </c>
      <c r="BF34" s="81">
        <v>102.33333333333333</v>
      </c>
      <c r="BG34" s="81">
        <v>107</v>
      </c>
    </row>
    <row r="35" spans="42:59" ht="15.75" x14ac:dyDescent="0.25">
      <c r="AP35" s="30"/>
      <c r="AQ35" s="30" t="s">
        <v>88</v>
      </c>
      <c r="AR35" s="30">
        <f>_xlfn.T.INV.2T(AR33,AS33)</f>
        <v>2.2281388519862744</v>
      </c>
      <c r="AS35" s="30"/>
      <c r="AT35" s="30"/>
      <c r="AZ35" s="80" t="s">
        <v>132</v>
      </c>
      <c r="BA35" s="81">
        <v>14.3</v>
      </c>
      <c r="BB35" s="81">
        <v>46.333333333333336</v>
      </c>
      <c r="BC35" s="81">
        <v>74.666666666666671</v>
      </c>
      <c r="BD35" s="81">
        <v>88.333333333333329</v>
      </c>
      <c r="BE35" s="81">
        <v>92.333333333333329</v>
      </c>
      <c r="BF35" s="81">
        <v>102.66666666666667</v>
      </c>
      <c r="BG35" s="81">
        <v>111</v>
      </c>
    </row>
    <row r="36" spans="42:59" ht="15.75" x14ac:dyDescent="0.25">
      <c r="AP36" s="30" t="s">
        <v>89</v>
      </c>
      <c r="AQ36" s="30" t="s">
        <v>90</v>
      </c>
      <c r="AR36" s="30">
        <f>(1/3+1/3)</f>
        <v>0.66666666666666663</v>
      </c>
      <c r="AS36" s="30"/>
      <c r="AT36" s="30"/>
      <c r="AZ36" s="80" t="s">
        <v>133</v>
      </c>
      <c r="BA36" s="81">
        <v>14</v>
      </c>
      <c r="BB36" s="81">
        <v>48</v>
      </c>
      <c r="BC36" s="81">
        <v>78</v>
      </c>
      <c r="BD36" s="81">
        <v>90</v>
      </c>
      <c r="BE36" s="81">
        <v>94.666666666666671</v>
      </c>
      <c r="BF36" s="81">
        <v>101</v>
      </c>
      <c r="BG36" s="81">
        <v>110.66666666666667</v>
      </c>
    </row>
    <row r="37" spans="42:59" ht="15.75" x14ac:dyDescent="0.25">
      <c r="AP37" s="30"/>
      <c r="AQ37" s="30" t="s">
        <v>91</v>
      </c>
      <c r="AR37" s="30">
        <f>(AT33*AR36)^0.5</f>
        <v>2.4675674031095665</v>
      </c>
      <c r="AS37" s="30"/>
      <c r="AT37" s="30"/>
      <c r="AZ37" s="80" t="s">
        <v>134</v>
      </c>
      <c r="BA37" s="81">
        <v>14</v>
      </c>
      <c r="BB37" s="81">
        <v>44.333333333333336</v>
      </c>
      <c r="BC37" s="81">
        <v>72</v>
      </c>
      <c r="BD37" s="81">
        <v>84</v>
      </c>
      <c r="BE37" s="81">
        <v>88.333333333333329</v>
      </c>
      <c r="BF37" s="81">
        <v>95</v>
      </c>
      <c r="BG37" s="81">
        <v>102.33333333333333</v>
      </c>
    </row>
    <row r="38" spans="42:59" ht="15.75" x14ac:dyDescent="0.25">
      <c r="AP38" s="30"/>
      <c r="AQ38" s="30" t="s">
        <v>92</v>
      </c>
      <c r="AR38" s="30">
        <f>AR37*AR35</f>
        <v>5.498082800763302</v>
      </c>
      <c r="AS38" s="30"/>
      <c r="AT38" s="30"/>
      <c r="AZ38" s="77"/>
    </row>
    <row r="39" spans="42:59" x14ac:dyDescent="0.25">
      <c r="AZ39" s="10"/>
    </row>
    <row r="40" spans="42:59" x14ac:dyDescent="0.25">
      <c r="AZ40" s="77"/>
      <c r="BD40">
        <f>(BG34-BG33)/BG34</f>
        <v>1.8691588785046728E-2</v>
      </c>
      <c r="BG40" s="82" t="s">
        <v>161</v>
      </c>
    </row>
    <row r="41" spans="42:59" x14ac:dyDescent="0.25">
      <c r="AP41" s="64" t="s">
        <v>77</v>
      </c>
      <c r="AQ41" s="64" t="s">
        <v>78</v>
      </c>
      <c r="AR41" s="64" t="s">
        <v>79</v>
      </c>
      <c r="AS41" s="64" t="s">
        <v>80</v>
      </c>
      <c r="AT41" s="64" t="s">
        <v>81</v>
      </c>
      <c r="AU41" s="64" t="s">
        <v>82</v>
      </c>
      <c r="AV41" s="64" t="s">
        <v>83</v>
      </c>
      <c r="AZ41" s="77"/>
      <c r="BD41">
        <f>(BG35-$BG$33)/BG35</f>
        <v>5.4054054054054057E-2</v>
      </c>
      <c r="BG41" s="6">
        <v>22.777777777777779</v>
      </c>
    </row>
    <row r="42" spans="42:59" x14ac:dyDescent="0.25">
      <c r="AP42" s="64" t="s">
        <v>71</v>
      </c>
      <c r="AQ42" s="65">
        <f>AS18</f>
        <v>105</v>
      </c>
      <c r="AR42" s="64" t="s">
        <v>72</v>
      </c>
      <c r="AS42" s="65">
        <f>AS19</f>
        <v>107</v>
      </c>
      <c r="AT42" s="66">
        <f>ABS(AQ42-AS42)</f>
        <v>2</v>
      </c>
      <c r="AU42" s="64">
        <f>$AR$38</f>
        <v>5.498082800763302</v>
      </c>
      <c r="AV42" s="64" t="str">
        <f>IF(AT42&lt;AU42,"Tidak Berbeda Signifikan","Berbeda Signifikan")</f>
        <v>Tidak Berbeda Signifikan</v>
      </c>
      <c r="AZ42" s="10"/>
      <c r="BD42">
        <f>(BG36-$BG$33)/BG36</f>
        <v>5.1204819277108474E-2</v>
      </c>
      <c r="BG42" s="6">
        <v>20.111111111111111</v>
      </c>
    </row>
    <row r="43" spans="42:59" x14ac:dyDescent="0.25">
      <c r="AP43" s="64" t="s">
        <v>71</v>
      </c>
      <c r="AQ43" s="65">
        <f>$AS$18</f>
        <v>105</v>
      </c>
      <c r="AR43" s="64" t="s">
        <v>27</v>
      </c>
      <c r="AS43" s="65">
        <f>AS20</f>
        <v>111</v>
      </c>
      <c r="AT43" s="66">
        <f t="shared" ref="AT43:AT61" si="0">ABS(AQ43-AS43)</f>
        <v>6</v>
      </c>
      <c r="AU43" s="64">
        <f>AU42</f>
        <v>5.498082800763302</v>
      </c>
      <c r="AV43" s="64" t="str">
        <f t="shared" ref="AV43:AV61" si="1">IF(AT43&lt;AU43,"Tidak Berbeda Signifikan","Berbeda Signifikan")</f>
        <v>Berbeda Signifikan</v>
      </c>
      <c r="AZ43" s="77"/>
      <c r="BD43">
        <f>(BG37-$BG$33)/BG37</f>
        <v>-2.6058631921824151E-2</v>
      </c>
      <c r="BG43" s="6">
        <v>19.444444444444443</v>
      </c>
    </row>
    <row r="44" spans="42:59" x14ac:dyDescent="0.25">
      <c r="AP44" s="64" t="s">
        <v>71</v>
      </c>
      <c r="AQ44" s="65">
        <f>$AS$18</f>
        <v>105</v>
      </c>
      <c r="AR44" s="64" t="s">
        <v>74</v>
      </c>
      <c r="AS44" s="65">
        <f>AS21</f>
        <v>110.66666666666667</v>
      </c>
      <c r="AT44" s="66">
        <f t="shared" si="0"/>
        <v>5.6666666666666714</v>
      </c>
      <c r="AU44" s="64">
        <f t="shared" ref="AU44:AU61" si="2">AU43</f>
        <v>5.498082800763302</v>
      </c>
      <c r="AV44" s="64" t="str">
        <f t="shared" si="1"/>
        <v>Berbeda Signifikan</v>
      </c>
      <c r="AZ44" s="77"/>
      <c r="BG44" s="6">
        <v>21.444444444444443</v>
      </c>
    </row>
    <row r="45" spans="42:59" x14ac:dyDescent="0.25">
      <c r="AP45" s="64" t="s">
        <v>71</v>
      </c>
      <c r="AQ45" s="65">
        <f>$AS$18</f>
        <v>105</v>
      </c>
      <c r="AR45" s="64" t="s">
        <v>75</v>
      </c>
      <c r="AS45" s="65">
        <f>AS22</f>
        <v>102.33333333333333</v>
      </c>
      <c r="AT45" s="66">
        <f t="shared" si="0"/>
        <v>2.6666666666666714</v>
      </c>
      <c r="AU45" s="64">
        <f t="shared" si="2"/>
        <v>5.498082800763302</v>
      </c>
      <c r="AV45" s="64" t="str">
        <f t="shared" si="1"/>
        <v>Tidak Berbeda Signifikan</v>
      </c>
      <c r="AZ45" s="10"/>
      <c r="BD45">
        <f>(BG42-$BG$41)/BG42</f>
        <v>-0.13259668508287298</v>
      </c>
      <c r="BG45" s="6">
        <v>19.555555555555557</v>
      </c>
    </row>
    <row r="46" spans="42:59" x14ac:dyDescent="0.25">
      <c r="AP46" s="64" t="s">
        <v>72</v>
      </c>
      <c r="AQ46" s="65">
        <f>$AS$19</f>
        <v>107</v>
      </c>
      <c r="AR46" s="64" t="s">
        <v>25</v>
      </c>
      <c r="AS46" s="65">
        <f>AS18</f>
        <v>105</v>
      </c>
      <c r="AT46" s="66">
        <f t="shared" ref="AT46:AT53" si="3">ABS(AQ46-AS46)</f>
        <v>2</v>
      </c>
      <c r="AU46" s="64">
        <f t="shared" si="2"/>
        <v>5.498082800763302</v>
      </c>
      <c r="AV46" s="64" t="str">
        <f t="shared" si="1"/>
        <v>Tidak Berbeda Signifikan</v>
      </c>
      <c r="AZ46" s="77"/>
      <c r="BD46">
        <f>(BG43-$BG$41)/BG43</f>
        <v>-0.17142857142857157</v>
      </c>
    </row>
    <row r="47" spans="42:59" x14ac:dyDescent="0.25">
      <c r="AP47" s="64" t="s">
        <v>72</v>
      </c>
      <c r="AQ47" s="65">
        <f>$AS$19</f>
        <v>107</v>
      </c>
      <c r="AR47" s="64" t="s">
        <v>73</v>
      </c>
      <c r="AS47" s="65">
        <f>AS43</f>
        <v>111</v>
      </c>
      <c r="AT47" s="66">
        <f t="shared" si="3"/>
        <v>4</v>
      </c>
      <c r="AU47" s="64">
        <f t="shared" si="2"/>
        <v>5.498082800763302</v>
      </c>
      <c r="AV47" s="64" t="str">
        <f t="shared" si="1"/>
        <v>Tidak Berbeda Signifikan</v>
      </c>
      <c r="AZ47" s="77"/>
      <c r="BD47">
        <f>(BG44-$BG$41)/BG44</f>
        <v>-6.2176165803108925E-2</v>
      </c>
    </row>
    <row r="48" spans="42:59" x14ac:dyDescent="0.25">
      <c r="AP48" s="64" t="s">
        <v>72</v>
      </c>
      <c r="AQ48" s="65">
        <f>$AS$19</f>
        <v>107</v>
      </c>
      <c r="AR48" s="64" t="s">
        <v>41</v>
      </c>
      <c r="AS48" s="65">
        <f>AS44</f>
        <v>110.66666666666667</v>
      </c>
      <c r="AT48" s="66">
        <f t="shared" si="3"/>
        <v>3.6666666666666714</v>
      </c>
      <c r="AU48" s="64">
        <f t="shared" si="2"/>
        <v>5.498082800763302</v>
      </c>
      <c r="AV48" s="64" t="str">
        <f t="shared" si="1"/>
        <v>Tidak Berbeda Signifikan</v>
      </c>
      <c r="BD48">
        <f>(BG45-$BG$41)/BG45</f>
        <v>-0.16477272727272721</v>
      </c>
    </row>
    <row r="49" spans="42:55" x14ac:dyDescent="0.25">
      <c r="AP49" s="64" t="s">
        <v>72</v>
      </c>
      <c r="AQ49" s="65">
        <f>$AS$19</f>
        <v>107</v>
      </c>
      <c r="AR49" s="64" t="s">
        <v>75</v>
      </c>
      <c r="AS49" s="65">
        <f>AS45</f>
        <v>102.33333333333333</v>
      </c>
      <c r="AT49" s="66">
        <f t="shared" si="3"/>
        <v>4.6666666666666714</v>
      </c>
      <c r="AU49" s="64">
        <f t="shared" si="2"/>
        <v>5.498082800763302</v>
      </c>
      <c r="AV49" s="64" t="str">
        <f t="shared" si="1"/>
        <v>Tidak Berbeda Signifikan</v>
      </c>
    </row>
    <row r="50" spans="42:55" x14ac:dyDescent="0.25">
      <c r="AP50" s="64" t="s">
        <v>73</v>
      </c>
      <c r="AQ50" s="65">
        <f>$AS$20</f>
        <v>111</v>
      </c>
      <c r="AR50" s="64" t="s">
        <v>38</v>
      </c>
      <c r="AS50" s="65">
        <f>AS46</f>
        <v>105</v>
      </c>
      <c r="AT50" s="66">
        <f t="shared" si="3"/>
        <v>6</v>
      </c>
      <c r="AU50" s="64">
        <f t="shared" si="2"/>
        <v>5.498082800763302</v>
      </c>
      <c r="AV50" s="64" t="str">
        <f t="shared" si="1"/>
        <v>Berbeda Signifikan</v>
      </c>
    </row>
    <row r="51" spans="42:55" x14ac:dyDescent="0.25">
      <c r="AP51" s="64" t="s">
        <v>73</v>
      </c>
      <c r="AQ51" s="65">
        <f>$AS$20</f>
        <v>111</v>
      </c>
      <c r="AR51" s="64" t="s">
        <v>39</v>
      </c>
      <c r="AS51" s="65">
        <f>AS42</f>
        <v>107</v>
      </c>
      <c r="AT51" s="66">
        <f t="shared" si="3"/>
        <v>4</v>
      </c>
      <c r="AU51" s="64">
        <f t="shared" si="2"/>
        <v>5.498082800763302</v>
      </c>
      <c r="AV51" s="64" t="str">
        <f t="shared" si="1"/>
        <v>Tidak Berbeda Signifikan</v>
      </c>
    </row>
    <row r="52" spans="42:55" x14ac:dyDescent="0.25">
      <c r="AP52" s="64" t="s">
        <v>73</v>
      </c>
      <c r="AQ52" s="65">
        <f>$AS$20</f>
        <v>111</v>
      </c>
      <c r="AR52" s="64" t="s">
        <v>41</v>
      </c>
      <c r="AS52" s="65">
        <f>AS44</f>
        <v>110.66666666666667</v>
      </c>
      <c r="AT52" s="66">
        <f t="shared" si="3"/>
        <v>0.3333333333333286</v>
      </c>
      <c r="AU52" s="64">
        <f t="shared" si="2"/>
        <v>5.498082800763302</v>
      </c>
      <c r="AV52" s="64" t="str">
        <f t="shared" si="1"/>
        <v>Tidak Berbeda Signifikan</v>
      </c>
    </row>
    <row r="53" spans="42:55" x14ac:dyDescent="0.25">
      <c r="AP53" s="64" t="s">
        <v>73</v>
      </c>
      <c r="AQ53" s="65">
        <f>$AS$20</f>
        <v>111</v>
      </c>
      <c r="AR53" s="64" t="s">
        <v>42</v>
      </c>
      <c r="AS53" s="65">
        <f>AS45</f>
        <v>102.33333333333333</v>
      </c>
      <c r="AT53" s="66">
        <f t="shared" si="3"/>
        <v>8.6666666666666714</v>
      </c>
      <c r="AU53" s="64">
        <f t="shared" si="2"/>
        <v>5.498082800763302</v>
      </c>
      <c r="AV53" s="64" t="str">
        <f t="shared" si="1"/>
        <v>Berbeda Signifikan</v>
      </c>
    </row>
    <row r="54" spans="42:55" x14ac:dyDescent="0.25">
      <c r="AP54" s="64" t="s">
        <v>74</v>
      </c>
      <c r="AQ54" s="65">
        <f>$AS$21</f>
        <v>110.66666666666667</v>
      </c>
      <c r="AR54" s="64" t="s">
        <v>38</v>
      </c>
      <c r="AS54" s="65">
        <f>AS46</f>
        <v>105</v>
      </c>
      <c r="AT54" s="66">
        <f t="shared" si="0"/>
        <v>5.6666666666666714</v>
      </c>
      <c r="AU54" s="64">
        <f t="shared" si="2"/>
        <v>5.498082800763302</v>
      </c>
      <c r="AV54" s="64" t="str">
        <f t="shared" si="1"/>
        <v>Berbeda Signifikan</v>
      </c>
    </row>
    <row r="55" spans="42:55" ht="16.5" thickBot="1" x14ac:dyDescent="0.3">
      <c r="AP55" s="64" t="s">
        <v>74</v>
      </c>
      <c r="AQ55" s="65">
        <f>$AS$21</f>
        <v>110.66666666666667</v>
      </c>
      <c r="AR55" s="64" t="s">
        <v>39</v>
      </c>
      <c r="AS55" s="65">
        <f>AS42</f>
        <v>107</v>
      </c>
      <c r="AT55" s="66">
        <f t="shared" si="0"/>
        <v>3.6666666666666714</v>
      </c>
      <c r="AU55" s="64">
        <f t="shared" si="2"/>
        <v>5.498082800763302</v>
      </c>
      <c r="AV55" s="64" t="str">
        <f t="shared" si="1"/>
        <v>Tidak Berbeda Signifikan</v>
      </c>
      <c r="AY55" s="67">
        <v>105</v>
      </c>
      <c r="AZ55" s="67">
        <v>107</v>
      </c>
      <c r="BA55" s="67">
        <v>111</v>
      </c>
      <c r="BB55" s="67">
        <v>110.66666666666667</v>
      </c>
      <c r="BC55" s="68">
        <v>102.33333333333333</v>
      </c>
    </row>
    <row r="56" spans="42:55" x14ac:dyDescent="0.25">
      <c r="AP56" s="64" t="s">
        <v>74</v>
      </c>
      <c r="AQ56" s="65">
        <f>$AS$21</f>
        <v>110.66666666666667</v>
      </c>
      <c r="AR56" s="64" t="s">
        <v>40</v>
      </c>
      <c r="AS56" s="65">
        <f>AS43</f>
        <v>111</v>
      </c>
      <c r="AT56" s="66">
        <f t="shared" si="0"/>
        <v>0.3333333333333286</v>
      </c>
      <c r="AU56" s="64">
        <f t="shared" si="2"/>
        <v>5.498082800763302</v>
      </c>
      <c r="AV56" s="64" t="str">
        <f t="shared" si="1"/>
        <v>Tidak Berbeda Signifikan</v>
      </c>
    </row>
    <row r="57" spans="42:55" x14ac:dyDescent="0.25">
      <c r="AP57" s="64" t="s">
        <v>74</v>
      </c>
      <c r="AQ57" s="65">
        <f>$AS$21</f>
        <v>110.66666666666667</v>
      </c>
      <c r="AR57" s="64" t="s">
        <v>42</v>
      </c>
      <c r="AS57" s="65">
        <f>AS45</f>
        <v>102.33333333333333</v>
      </c>
      <c r="AT57" s="66">
        <f t="shared" si="0"/>
        <v>8.3333333333333428</v>
      </c>
      <c r="AU57" s="64">
        <f t="shared" si="2"/>
        <v>5.498082800763302</v>
      </c>
      <c r="AV57" s="64" t="str">
        <f t="shared" si="1"/>
        <v>Berbeda Signifikan</v>
      </c>
      <c r="AY57">
        <v>105</v>
      </c>
      <c r="AZ57">
        <v>107</v>
      </c>
      <c r="BA57">
        <v>111</v>
      </c>
      <c r="BB57">
        <v>110.66666666666667</v>
      </c>
      <c r="BC57">
        <v>102.33333333333333</v>
      </c>
    </row>
    <row r="58" spans="42:55" x14ac:dyDescent="0.25">
      <c r="AP58" s="64" t="s">
        <v>75</v>
      </c>
      <c r="AQ58" s="65">
        <f>$AS$22</f>
        <v>102.33333333333333</v>
      </c>
      <c r="AR58" s="64" t="s">
        <v>38</v>
      </c>
      <c r="AS58" s="65">
        <f>AS18</f>
        <v>105</v>
      </c>
      <c r="AT58" s="66">
        <f t="shared" si="0"/>
        <v>2.6666666666666714</v>
      </c>
      <c r="AU58" s="64">
        <f>AU57</f>
        <v>5.498082800763302</v>
      </c>
      <c r="AV58" s="64" t="str">
        <f t="shared" si="1"/>
        <v>Tidak Berbeda Signifikan</v>
      </c>
    </row>
    <row r="59" spans="42:55" x14ac:dyDescent="0.25">
      <c r="AP59" s="64" t="s">
        <v>75</v>
      </c>
      <c r="AQ59" s="65">
        <f>$AS$22</f>
        <v>102.33333333333333</v>
      </c>
      <c r="AR59" s="64" t="s">
        <v>39</v>
      </c>
      <c r="AS59" s="65">
        <f>AS19</f>
        <v>107</v>
      </c>
      <c r="AT59" s="66">
        <f t="shared" si="0"/>
        <v>4.6666666666666714</v>
      </c>
      <c r="AU59" s="64">
        <f t="shared" si="2"/>
        <v>5.498082800763302</v>
      </c>
      <c r="AV59" s="64" t="str">
        <f t="shared" si="1"/>
        <v>Tidak Berbeda Signifikan</v>
      </c>
    </row>
    <row r="60" spans="42:55" x14ac:dyDescent="0.25">
      <c r="AP60" s="64" t="s">
        <v>75</v>
      </c>
      <c r="AQ60" s="65">
        <f>$AS$22</f>
        <v>102.33333333333333</v>
      </c>
      <c r="AR60" s="64" t="s">
        <v>40</v>
      </c>
      <c r="AS60" s="65">
        <f>AS20</f>
        <v>111</v>
      </c>
      <c r="AT60" s="66">
        <f t="shared" si="0"/>
        <v>8.6666666666666714</v>
      </c>
      <c r="AU60" s="64">
        <f t="shared" si="2"/>
        <v>5.498082800763302</v>
      </c>
      <c r="AV60" s="64" t="str">
        <f t="shared" si="1"/>
        <v>Berbeda Signifikan</v>
      </c>
    </row>
    <row r="61" spans="42:55" x14ac:dyDescent="0.25">
      <c r="AP61" s="64" t="s">
        <v>75</v>
      </c>
      <c r="AQ61" s="65">
        <f>$AS$22</f>
        <v>102.33333333333333</v>
      </c>
      <c r="AR61" s="64" t="s">
        <v>41</v>
      </c>
      <c r="AS61" s="65">
        <f>AS21</f>
        <v>110.66666666666667</v>
      </c>
      <c r="AT61" s="66">
        <f t="shared" si="0"/>
        <v>8.3333333333333428</v>
      </c>
      <c r="AU61" s="64">
        <f t="shared" si="2"/>
        <v>5.498082800763302</v>
      </c>
      <c r="AV61" s="64" t="str">
        <f t="shared" si="1"/>
        <v>Berbeda Signifikan</v>
      </c>
    </row>
    <row r="63" spans="42:55" ht="15.75" x14ac:dyDescent="0.25">
      <c r="AP63" s="35"/>
      <c r="AQ63" s="36" t="s">
        <v>71</v>
      </c>
      <c r="AR63" s="36" t="s">
        <v>95</v>
      </c>
      <c r="AS63" s="36" t="s">
        <v>27</v>
      </c>
      <c r="AT63" s="36" t="s">
        <v>28</v>
      </c>
      <c r="AU63" s="36" t="s">
        <v>29</v>
      </c>
    </row>
    <row r="64" spans="42:55" ht="15.75" x14ac:dyDescent="0.25">
      <c r="AP64" s="35" t="s">
        <v>25</v>
      </c>
      <c r="AQ64" s="37"/>
      <c r="AR64" s="38"/>
      <c r="AS64" s="39"/>
      <c r="AT64" s="39"/>
      <c r="AU64" s="38"/>
    </row>
    <row r="65" spans="2:47" ht="15.75" x14ac:dyDescent="0.25">
      <c r="AP65" s="40" t="s">
        <v>95</v>
      </c>
      <c r="AQ65" s="41"/>
      <c r="AR65" s="42"/>
      <c r="AS65" s="41"/>
      <c r="AT65" s="41"/>
      <c r="AU65" s="41"/>
    </row>
    <row r="66" spans="2:47" ht="15.75" x14ac:dyDescent="0.25">
      <c r="AP66" s="40" t="s">
        <v>27</v>
      </c>
      <c r="AQ66" s="43"/>
      <c r="AR66" s="41"/>
      <c r="AS66" s="42"/>
      <c r="AT66" s="41"/>
      <c r="AU66" s="43"/>
    </row>
    <row r="67" spans="2:47" ht="15.75" x14ac:dyDescent="0.25">
      <c r="AP67" s="40" t="s">
        <v>28</v>
      </c>
      <c r="AQ67" s="43"/>
      <c r="AR67" s="41"/>
      <c r="AS67" s="41"/>
      <c r="AT67" s="42"/>
      <c r="AU67" s="43"/>
    </row>
    <row r="68" spans="2:47" ht="15.75" x14ac:dyDescent="0.25">
      <c r="AP68" s="40" t="s">
        <v>29</v>
      </c>
      <c r="AQ68" s="41"/>
      <c r="AR68" s="41"/>
      <c r="AS68" s="43"/>
      <c r="AT68" s="43"/>
      <c r="AU68" s="42"/>
    </row>
    <row r="71" spans="2:47" x14ac:dyDescent="0.25">
      <c r="B71" t="s">
        <v>106</v>
      </c>
      <c r="J71" t="s">
        <v>106</v>
      </c>
      <c r="R71" t="s">
        <v>106</v>
      </c>
      <c r="Z71" t="s">
        <v>106</v>
      </c>
      <c r="AH71" t="s">
        <v>106</v>
      </c>
      <c r="AP71" t="s">
        <v>106</v>
      </c>
    </row>
    <row r="72" spans="2:47" x14ac:dyDescent="0.25">
      <c r="C72" s="53">
        <v>0.2</v>
      </c>
      <c r="D72" s="53">
        <v>0.4</v>
      </c>
      <c r="K72" s="53">
        <v>0.2</v>
      </c>
      <c r="L72" s="53">
        <v>0.4</v>
      </c>
      <c r="S72" s="53">
        <v>0.2</v>
      </c>
      <c r="T72" s="53">
        <v>0.4</v>
      </c>
      <c r="AA72" s="53">
        <v>0.2</v>
      </c>
      <c r="AB72" s="53">
        <v>0.4</v>
      </c>
      <c r="AI72" s="53">
        <v>0.2</v>
      </c>
      <c r="AJ72" s="53">
        <v>0.4</v>
      </c>
      <c r="AQ72" s="53">
        <v>0.2</v>
      </c>
      <c r="AR72" s="53">
        <v>0.4</v>
      </c>
    </row>
    <row r="73" spans="2:47" x14ac:dyDescent="0.25">
      <c r="B73" t="s">
        <v>107</v>
      </c>
      <c r="C73">
        <f t="shared" ref="C73:D75" si="4">F10</f>
        <v>51</v>
      </c>
      <c r="D73">
        <f t="shared" si="4"/>
        <v>47</v>
      </c>
      <c r="J73" t="s">
        <v>107</v>
      </c>
      <c r="K73">
        <f t="shared" ref="K73:L75" si="5">N10</f>
        <v>82</v>
      </c>
      <c r="L73">
        <f t="shared" si="5"/>
        <v>79</v>
      </c>
      <c r="R73" t="s">
        <v>107</v>
      </c>
      <c r="S73">
        <f t="shared" ref="S73:T75" si="6">V10</f>
        <v>90</v>
      </c>
      <c r="T73">
        <f t="shared" si="6"/>
        <v>88</v>
      </c>
      <c r="Z73" t="s">
        <v>107</v>
      </c>
      <c r="AA73">
        <f t="shared" ref="AA73:AB75" si="7">AD10</f>
        <v>92</v>
      </c>
      <c r="AB73">
        <f t="shared" si="7"/>
        <v>90</v>
      </c>
      <c r="AH73" t="s">
        <v>107</v>
      </c>
      <c r="AI73">
        <f t="shared" ref="AI73:AJ75" si="8">AL10</f>
        <v>100</v>
      </c>
      <c r="AJ73">
        <f t="shared" si="8"/>
        <v>97</v>
      </c>
      <c r="AP73" t="s">
        <v>107</v>
      </c>
      <c r="AQ73">
        <f t="shared" ref="AQ73:AR75" si="9">AT10</f>
        <v>110</v>
      </c>
      <c r="AR73">
        <f t="shared" si="9"/>
        <v>105</v>
      </c>
    </row>
    <row r="74" spans="2:47" x14ac:dyDescent="0.25">
      <c r="C74">
        <f t="shared" si="4"/>
        <v>50</v>
      </c>
      <c r="D74">
        <f t="shared" si="4"/>
        <v>45</v>
      </c>
      <c r="K74">
        <f t="shared" si="5"/>
        <v>81</v>
      </c>
      <c r="L74">
        <f t="shared" si="5"/>
        <v>71</v>
      </c>
      <c r="S74">
        <f t="shared" si="6"/>
        <v>93</v>
      </c>
      <c r="T74">
        <f t="shared" si="6"/>
        <v>86</v>
      </c>
      <c r="AA74">
        <f t="shared" si="7"/>
        <v>100</v>
      </c>
      <c r="AB74">
        <f t="shared" si="7"/>
        <v>90</v>
      </c>
      <c r="AI74">
        <f t="shared" si="8"/>
        <v>105</v>
      </c>
      <c r="AJ74">
        <f t="shared" si="8"/>
        <v>95</v>
      </c>
      <c r="AQ74">
        <f t="shared" si="9"/>
        <v>115</v>
      </c>
      <c r="AR74">
        <f t="shared" si="9"/>
        <v>102</v>
      </c>
    </row>
    <row r="75" spans="2:47" x14ac:dyDescent="0.25">
      <c r="C75">
        <f t="shared" si="4"/>
        <v>43</v>
      </c>
      <c r="D75">
        <f t="shared" si="4"/>
        <v>41</v>
      </c>
      <c r="K75">
        <f t="shared" si="5"/>
        <v>71</v>
      </c>
      <c r="L75">
        <f t="shared" si="5"/>
        <v>66</v>
      </c>
      <c r="S75">
        <f t="shared" si="6"/>
        <v>87</v>
      </c>
      <c r="T75">
        <f t="shared" si="6"/>
        <v>78</v>
      </c>
      <c r="AA75">
        <f t="shared" si="7"/>
        <v>92</v>
      </c>
      <c r="AB75">
        <f t="shared" si="7"/>
        <v>85</v>
      </c>
      <c r="AI75">
        <f t="shared" si="8"/>
        <v>98</v>
      </c>
      <c r="AJ75">
        <f t="shared" si="8"/>
        <v>93</v>
      </c>
      <c r="AQ75">
        <f t="shared" si="9"/>
        <v>107</v>
      </c>
      <c r="AR75">
        <f t="shared" si="9"/>
        <v>100</v>
      </c>
    </row>
    <row r="76" spans="2:47" x14ac:dyDescent="0.25">
      <c r="B76" t="s">
        <v>108</v>
      </c>
      <c r="C76">
        <f t="shared" ref="C76:D78" si="10">D10</f>
        <v>46</v>
      </c>
      <c r="D76">
        <f t="shared" si="10"/>
        <v>49</v>
      </c>
      <c r="J76" t="s">
        <v>108</v>
      </c>
      <c r="K76">
        <f t="shared" ref="K76:L78" si="11">L10</f>
        <v>77</v>
      </c>
      <c r="L76">
        <f t="shared" si="11"/>
        <v>81</v>
      </c>
      <c r="R76" t="s">
        <v>108</v>
      </c>
      <c r="S76">
        <f t="shared" ref="S76:T78" si="12">T10</f>
        <v>90</v>
      </c>
      <c r="T76">
        <f t="shared" si="12"/>
        <v>90</v>
      </c>
      <c r="Z76" t="s">
        <v>108</v>
      </c>
      <c r="AA76">
        <f t="shared" ref="AA76:AB78" si="13">AB10</f>
        <v>95</v>
      </c>
      <c r="AB76">
        <f t="shared" si="13"/>
        <v>95</v>
      </c>
      <c r="AH76" t="s">
        <v>108</v>
      </c>
      <c r="AI76">
        <f t="shared" ref="AI76:AJ78" si="14">AJ10</f>
        <v>105</v>
      </c>
      <c r="AJ76">
        <f t="shared" si="14"/>
        <v>110</v>
      </c>
      <c r="AP76" t="s">
        <v>108</v>
      </c>
      <c r="AQ76">
        <f t="shared" ref="AQ76:AR78" si="15">AR10</f>
        <v>110</v>
      </c>
      <c r="AR76">
        <f t="shared" si="15"/>
        <v>115</v>
      </c>
    </row>
    <row r="77" spans="2:47" x14ac:dyDescent="0.25">
      <c r="C77">
        <f t="shared" si="10"/>
        <v>47</v>
      </c>
      <c r="D77">
        <f t="shared" si="10"/>
        <v>46</v>
      </c>
      <c r="K77">
        <f t="shared" si="11"/>
        <v>74</v>
      </c>
      <c r="L77">
        <f t="shared" si="11"/>
        <v>72</v>
      </c>
      <c r="S77">
        <f t="shared" si="12"/>
        <v>90</v>
      </c>
      <c r="T77">
        <f t="shared" si="12"/>
        <v>86</v>
      </c>
      <c r="AA77">
        <f t="shared" si="13"/>
        <v>93</v>
      </c>
      <c r="AB77">
        <f t="shared" si="13"/>
        <v>91</v>
      </c>
      <c r="AI77">
        <f t="shared" si="14"/>
        <v>102</v>
      </c>
      <c r="AJ77">
        <f t="shared" si="14"/>
        <v>103</v>
      </c>
      <c r="AQ77">
        <f t="shared" si="15"/>
        <v>107</v>
      </c>
      <c r="AR77">
        <f t="shared" si="15"/>
        <v>110</v>
      </c>
    </row>
    <row r="78" spans="2:47" x14ac:dyDescent="0.25">
      <c r="C78">
        <f t="shared" si="10"/>
        <v>52</v>
      </c>
      <c r="D78">
        <f t="shared" si="10"/>
        <v>44</v>
      </c>
      <c r="K78">
        <f t="shared" si="11"/>
        <v>80</v>
      </c>
      <c r="L78">
        <f t="shared" si="11"/>
        <v>71</v>
      </c>
      <c r="S78">
        <f t="shared" si="12"/>
        <v>85</v>
      </c>
      <c r="T78">
        <f t="shared" si="12"/>
        <v>89</v>
      </c>
      <c r="AA78">
        <f t="shared" si="13"/>
        <v>94</v>
      </c>
      <c r="AB78">
        <f t="shared" si="13"/>
        <v>91</v>
      </c>
      <c r="AI78">
        <f t="shared" si="14"/>
        <v>100</v>
      </c>
      <c r="AJ78">
        <f t="shared" si="14"/>
        <v>95</v>
      </c>
      <c r="AQ78">
        <f t="shared" si="15"/>
        <v>104</v>
      </c>
      <c r="AR78">
        <f t="shared" si="15"/>
        <v>108</v>
      </c>
    </row>
    <row r="80" spans="2:47" x14ac:dyDescent="0.25">
      <c r="B80" t="s">
        <v>109</v>
      </c>
      <c r="J80" t="s">
        <v>109</v>
      </c>
      <c r="R80" t="s">
        <v>109</v>
      </c>
      <c r="Z80" t="s">
        <v>109</v>
      </c>
      <c r="AH80" t="s">
        <v>109</v>
      </c>
      <c r="AP80" t="s">
        <v>109</v>
      </c>
    </row>
    <row r="82" spans="2:45" x14ac:dyDescent="0.25">
      <c r="B82" t="s">
        <v>55</v>
      </c>
      <c r="C82">
        <v>0.2</v>
      </c>
      <c r="D82">
        <v>0.4</v>
      </c>
      <c r="E82" t="s">
        <v>56</v>
      </c>
      <c r="J82" t="s">
        <v>55</v>
      </c>
      <c r="K82">
        <v>0.2</v>
      </c>
      <c r="L82">
        <v>0.4</v>
      </c>
      <c r="M82" t="s">
        <v>56</v>
      </c>
      <c r="R82" t="s">
        <v>55</v>
      </c>
      <c r="S82">
        <v>0.2</v>
      </c>
      <c r="T82">
        <v>0.4</v>
      </c>
      <c r="U82" t="s">
        <v>56</v>
      </c>
      <c r="Z82" t="s">
        <v>55</v>
      </c>
      <c r="AA82">
        <v>0.2</v>
      </c>
      <c r="AB82">
        <v>0.4</v>
      </c>
      <c r="AC82" t="s">
        <v>56</v>
      </c>
      <c r="AH82" t="s">
        <v>55</v>
      </c>
      <c r="AI82">
        <v>0.2</v>
      </c>
      <c r="AJ82">
        <v>0.4</v>
      </c>
      <c r="AK82" t="s">
        <v>56</v>
      </c>
      <c r="AP82" t="s">
        <v>55</v>
      </c>
      <c r="AQ82">
        <v>0.2</v>
      </c>
      <c r="AR82">
        <v>0.4</v>
      </c>
      <c r="AS82" t="s">
        <v>56</v>
      </c>
    </row>
    <row r="83" spans="2:45" ht="15.75" thickBot="1" x14ac:dyDescent="0.3">
      <c r="B83" s="54" t="s">
        <v>107</v>
      </c>
      <c r="C83" s="54"/>
      <c r="D83" s="54"/>
      <c r="E83" s="54"/>
      <c r="J83" s="54" t="s">
        <v>107</v>
      </c>
      <c r="K83" s="54"/>
      <c r="L83" s="54"/>
      <c r="M83" s="54"/>
      <c r="R83" s="54" t="s">
        <v>107</v>
      </c>
      <c r="S83" s="54"/>
      <c r="T83" s="54"/>
      <c r="U83" s="54"/>
      <c r="Z83" s="54" t="s">
        <v>107</v>
      </c>
      <c r="AA83" s="54"/>
      <c r="AB83" s="54"/>
      <c r="AC83" s="54"/>
      <c r="AH83" s="54" t="s">
        <v>107</v>
      </c>
      <c r="AI83" s="54"/>
      <c r="AJ83" s="54"/>
      <c r="AK83" s="54"/>
      <c r="AP83" s="54" t="s">
        <v>107</v>
      </c>
      <c r="AQ83" s="54"/>
      <c r="AR83" s="54"/>
      <c r="AS83" s="54"/>
    </row>
    <row r="84" spans="2:45" x14ac:dyDescent="0.25">
      <c r="B84" s="22" t="s">
        <v>57</v>
      </c>
      <c r="C84" s="22">
        <v>3</v>
      </c>
      <c r="D84" s="22">
        <v>3</v>
      </c>
      <c r="E84" s="22">
        <v>6</v>
      </c>
      <c r="J84" s="22" t="s">
        <v>57</v>
      </c>
      <c r="K84" s="22">
        <v>3</v>
      </c>
      <c r="L84" s="22">
        <v>3</v>
      </c>
      <c r="M84" s="22">
        <v>6</v>
      </c>
      <c r="R84" s="22" t="s">
        <v>57</v>
      </c>
      <c r="S84" s="22">
        <v>3</v>
      </c>
      <c r="T84" s="22">
        <v>3</v>
      </c>
      <c r="U84" s="22">
        <v>6</v>
      </c>
      <c r="Z84" s="22" t="s">
        <v>57</v>
      </c>
      <c r="AA84" s="22">
        <v>3</v>
      </c>
      <c r="AB84" s="22">
        <v>3</v>
      </c>
      <c r="AC84" s="22">
        <v>6</v>
      </c>
      <c r="AH84" s="22" t="s">
        <v>57</v>
      </c>
      <c r="AI84" s="22">
        <v>3</v>
      </c>
      <c r="AJ84" s="22">
        <v>3</v>
      </c>
      <c r="AK84" s="22">
        <v>6</v>
      </c>
      <c r="AP84" s="22" t="s">
        <v>57</v>
      </c>
      <c r="AQ84" s="22">
        <v>3</v>
      </c>
      <c r="AR84" s="22">
        <v>3</v>
      </c>
      <c r="AS84" s="22">
        <v>6</v>
      </c>
    </row>
    <row r="85" spans="2:45" x14ac:dyDescent="0.25">
      <c r="B85" s="22" t="s">
        <v>58</v>
      </c>
      <c r="C85" s="22">
        <v>144</v>
      </c>
      <c r="D85" s="22">
        <v>133</v>
      </c>
      <c r="E85" s="22">
        <v>277</v>
      </c>
      <c r="J85" s="22" t="s">
        <v>58</v>
      </c>
      <c r="K85" s="22">
        <v>234</v>
      </c>
      <c r="L85" s="22">
        <v>216</v>
      </c>
      <c r="M85" s="22">
        <v>450</v>
      </c>
      <c r="R85" s="22" t="s">
        <v>58</v>
      </c>
      <c r="S85" s="22">
        <v>270</v>
      </c>
      <c r="T85" s="22">
        <v>252</v>
      </c>
      <c r="U85" s="22">
        <v>522</v>
      </c>
      <c r="Z85" s="22" t="s">
        <v>58</v>
      </c>
      <c r="AA85" s="22">
        <v>284</v>
      </c>
      <c r="AB85" s="22">
        <v>265</v>
      </c>
      <c r="AC85" s="22">
        <v>549</v>
      </c>
      <c r="AH85" s="22" t="s">
        <v>58</v>
      </c>
      <c r="AI85" s="22">
        <v>303</v>
      </c>
      <c r="AJ85" s="22">
        <v>285</v>
      </c>
      <c r="AK85" s="22">
        <v>588</v>
      </c>
      <c r="AP85" s="22" t="s">
        <v>58</v>
      </c>
      <c r="AQ85" s="22">
        <v>332</v>
      </c>
      <c r="AR85" s="22">
        <v>307</v>
      </c>
      <c r="AS85" s="22">
        <v>639</v>
      </c>
    </row>
    <row r="86" spans="2:45" x14ac:dyDescent="0.25">
      <c r="B86" s="22" t="s">
        <v>59</v>
      </c>
      <c r="C86" s="22">
        <v>48</v>
      </c>
      <c r="D86" s="22">
        <v>44.333333333333336</v>
      </c>
      <c r="E86" s="22">
        <v>46.166666666666664</v>
      </c>
      <c r="J86" s="22" t="s">
        <v>59</v>
      </c>
      <c r="K86" s="22">
        <v>78</v>
      </c>
      <c r="L86" s="22">
        <v>72</v>
      </c>
      <c r="M86" s="22">
        <v>75</v>
      </c>
      <c r="R86" s="22" t="s">
        <v>59</v>
      </c>
      <c r="S86" s="22">
        <v>90</v>
      </c>
      <c r="T86" s="22">
        <v>84</v>
      </c>
      <c r="U86" s="22">
        <v>87</v>
      </c>
      <c r="Z86" s="22" t="s">
        <v>59</v>
      </c>
      <c r="AA86" s="22">
        <v>94.666666666666671</v>
      </c>
      <c r="AB86" s="22">
        <v>88.333333333333329</v>
      </c>
      <c r="AC86" s="22">
        <v>91.5</v>
      </c>
      <c r="AH86" s="22" t="s">
        <v>59</v>
      </c>
      <c r="AI86" s="22">
        <v>101</v>
      </c>
      <c r="AJ86" s="22">
        <v>95</v>
      </c>
      <c r="AK86" s="22">
        <v>98</v>
      </c>
      <c r="AP86" s="22" t="s">
        <v>59</v>
      </c>
      <c r="AQ86" s="22">
        <v>110.66666666666667</v>
      </c>
      <c r="AR86" s="22">
        <v>102.33333333333333</v>
      </c>
      <c r="AS86" s="22">
        <v>106.5</v>
      </c>
    </row>
    <row r="87" spans="2:45" x14ac:dyDescent="0.25">
      <c r="B87" s="22" t="s">
        <v>60</v>
      </c>
      <c r="C87" s="22">
        <v>19</v>
      </c>
      <c r="D87" s="22">
        <v>9.3333333333333321</v>
      </c>
      <c r="E87" s="22">
        <v>15.366666666666669</v>
      </c>
      <c r="J87" s="22" t="s">
        <v>60</v>
      </c>
      <c r="K87" s="22">
        <v>37</v>
      </c>
      <c r="L87" s="22">
        <v>43</v>
      </c>
      <c r="M87" s="22">
        <v>42.8</v>
      </c>
      <c r="R87" s="22" t="s">
        <v>60</v>
      </c>
      <c r="S87" s="22">
        <v>9</v>
      </c>
      <c r="T87" s="22">
        <v>28</v>
      </c>
      <c r="U87" s="22">
        <v>25.6</v>
      </c>
      <c r="Z87" s="22" t="s">
        <v>60</v>
      </c>
      <c r="AA87" s="22">
        <v>21.333333333333332</v>
      </c>
      <c r="AB87" s="22">
        <v>8.3333333333333321</v>
      </c>
      <c r="AC87" s="22">
        <v>23.9</v>
      </c>
      <c r="AH87" s="22" t="s">
        <v>60</v>
      </c>
      <c r="AI87" s="22">
        <v>13</v>
      </c>
      <c r="AJ87" s="22">
        <v>4</v>
      </c>
      <c r="AK87" s="22">
        <v>17.600000000000001</v>
      </c>
      <c r="AP87" s="22" t="s">
        <v>60</v>
      </c>
      <c r="AQ87" s="22">
        <v>16.333333333333332</v>
      </c>
      <c r="AR87" s="22">
        <v>6.3333333333333339</v>
      </c>
      <c r="AS87" s="22">
        <v>29.9</v>
      </c>
    </row>
    <row r="88" spans="2:45" x14ac:dyDescent="0.25">
      <c r="B88" s="22"/>
      <c r="C88" s="22"/>
      <c r="D88" s="22"/>
      <c r="E88" s="22"/>
      <c r="J88" s="22"/>
      <c r="K88" s="22"/>
      <c r="L88" s="22"/>
      <c r="M88" s="22"/>
      <c r="R88" s="22"/>
      <c r="S88" s="22"/>
      <c r="T88" s="22"/>
      <c r="U88" s="22"/>
      <c r="Z88" s="22"/>
      <c r="AA88" s="22"/>
      <c r="AB88" s="22"/>
      <c r="AC88" s="22"/>
      <c r="AH88" s="22"/>
      <c r="AI88" s="22"/>
      <c r="AJ88" s="22"/>
      <c r="AK88" s="22"/>
      <c r="AP88" s="22"/>
      <c r="AQ88" s="22"/>
      <c r="AR88" s="22"/>
      <c r="AS88" s="22"/>
    </row>
    <row r="89" spans="2:45" ht="15.75" thickBot="1" x14ac:dyDescent="0.3">
      <c r="B89" s="54" t="s">
        <v>108</v>
      </c>
      <c r="C89" s="54"/>
      <c r="D89" s="54"/>
      <c r="E89" s="54"/>
      <c r="J89" s="54" t="s">
        <v>108</v>
      </c>
      <c r="K89" s="54"/>
      <c r="L89" s="54"/>
      <c r="M89" s="54"/>
      <c r="R89" s="54" t="s">
        <v>108</v>
      </c>
      <c r="S89" s="54"/>
      <c r="T89" s="54"/>
      <c r="U89" s="54"/>
      <c r="Z89" s="54" t="s">
        <v>108</v>
      </c>
      <c r="AA89" s="54"/>
      <c r="AB89" s="54"/>
      <c r="AC89" s="54"/>
      <c r="AH89" s="54" t="s">
        <v>108</v>
      </c>
      <c r="AI89" s="54"/>
      <c r="AJ89" s="54"/>
      <c r="AK89" s="54"/>
      <c r="AP89" s="54" t="s">
        <v>108</v>
      </c>
      <c r="AQ89" s="54"/>
      <c r="AR89" s="54"/>
      <c r="AS89" s="54"/>
    </row>
    <row r="90" spans="2:45" x14ac:dyDescent="0.25">
      <c r="B90" s="22" t="s">
        <v>57</v>
      </c>
      <c r="C90" s="22">
        <v>3</v>
      </c>
      <c r="D90" s="22">
        <v>3</v>
      </c>
      <c r="E90" s="22">
        <v>6</v>
      </c>
      <c r="J90" s="22" t="s">
        <v>57</v>
      </c>
      <c r="K90" s="22">
        <v>3</v>
      </c>
      <c r="L90" s="22">
        <v>3</v>
      </c>
      <c r="M90" s="22">
        <v>6</v>
      </c>
      <c r="R90" s="22" t="s">
        <v>57</v>
      </c>
      <c r="S90" s="22">
        <v>3</v>
      </c>
      <c r="T90" s="22">
        <v>3</v>
      </c>
      <c r="U90" s="22">
        <v>6</v>
      </c>
      <c r="Z90" s="22" t="s">
        <v>57</v>
      </c>
      <c r="AA90" s="22">
        <v>3</v>
      </c>
      <c r="AB90" s="22">
        <v>3</v>
      </c>
      <c r="AC90" s="22">
        <v>6</v>
      </c>
      <c r="AH90" s="22" t="s">
        <v>57</v>
      </c>
      <c r="AI90" s="22">
        <v>3</v>
      </c>
      <c r="AJ90" s="22">
        <v>3</v>
      </c>
      <c r="AK90" s="22">
        <v>6</v>
      </c>
      <c r="AP90" s="22" t="s">
        <v>57</v>
      </c>
      <c r="AQ90" s="22">
        <v>3</v>
      </c>
      <c r="AR90" s="22">
        <v>3</v>
      </c>
      <c r="AS90" s="22">
        <v>6</v>
      </c>
    </row>
    <row r="91" spans="2:45" x14ac:dyDescent="0.25">
      <c r="B91" s="22" t="s">
        <v>58</v>
      </c>
      <c r="C91" s="22">
        <v>145</v>
      </c>
      <c r="D91" s="22">
        <v>139</v>
      </c>
      <c r="E91" s="22">
        <v>284</v>
      </c>
      <c r="J91" s="22" t="s">
        <v>58</v>
      </c>
      <c r="K91" s="22">
        <v>231</v>
      </c>
      <c r="L91" s="22">
        <v>224</v>
      </c>
      <c r="M91" s="22">
        <v>455</v>
      </c>
      <c r="R91" s="22" t="s">
        <v>58</v>
      </c>
      <c r="S91" s="22">
        <v>265</v>
      </c>
      <c r="T91" s="22">
        <v>265</v>
      </c>
      <c r="U91" s="22">
        <v>530</v>
      </c>
      <c r="Z91" s="22" t="s">
        <v>58</v>
      </c>
      <c r="AA91" s="22">
        <v>282</v>
      </c>
      <c r="AB91" s="22">
        <v>277</v>
      </c>
      <c r="AC91" s="22">
        <v>559</v>
      </c>
      <c r="AH91" s="22" t="s">
        <v>58</v>
      </c>
      <c r="AI91" s="22">
        <v>307</v>
      </c>
      <c r="AJ91" s="22">
        <v>308</v>
      </c>
      <c r="AK91" s="22">
        <v>615</v>
      </c>
      <c r="AP91" s="22" t="s">
        <v>58</v>
      </c>
      <c r="AQ91" s="22">
        <v>321</v>
      </c>
      <c r="AR91" s="22">
        <v>333</v>
      </c>
      <c r="AS91" s="22">
        <v>654</v>
      </c>
    </row>
    <row r="92" spans="2:45" x14ac:dyDescent="0.25">
      <c r="B92" s="22" t="s">
        <v>59</v>
      </c>
      <c r="C92" s="22">
        <v>48.333333333333336</v>
      </c>
      <c r="D92" s="22">
        <v>46.333333333333336</v>
      </c>
      <c r="E92" s="22">
        <v>47.333333333333336</v>
      </c>
      <c r="J92" s="22" t="s">
        <v>59</v>
      </c>
      <c r="K92" s="22">
        <v>77</v>
      </c>
      <c r="L92" s="22">
        <v>74.666666666666671</v>
      </c>
      <c r="M92" s="22">
        <v>75.833333333333329</v>
      </c>
      <c r="R92" s="22" t="s">
        <v>59</v>
      </c>
      <c r="S92" s="22">
        <v>88.333333333333329</v>
      </c>
      <c r="T92" s="22">
        <v>88.333333333333329</v>
      </c>
      <c r="U92" s="22">
        <v>88.333333333333329</v>
      </c>
      <c r="Z92" s="22" t="s">
        <v>59</v>
      </c>
      <c r="AA92" s="22">
        <v>94</v>
      </c>
      <c r="AB92" s="22">
        <v>92.333333333333329</v>
      </c>
      <c r="AC92" s="22">
        <v>93.166666666666671</v>
      </c>
      <c r="AH92" s="22" t="s">
        <v>59</v>
      </c>
      <c r="AI92" s="22">
        <v>102.33333333333333</v>
      </c>
      <c r="AJ92" s="22">
        <v>102.66666666666667</v>
      </c>
      <c r="AK92" s="22">
        <v>102.5</v>
      </c>
      <c r="AP92" s="22" t="s">
        <v>59</v>
      </c>
      <c r="AQ92" s="22">
        <v>107</v>
      </c>
      <c r="AR92" s="22">
        <v>111</v>
      </c>
      <c r="AS92" s="22">
        <v>109</v>
      </c>
    </row>
    <row r="93" spans="2:45" x14ac:dyDescent="0.25">
      <c r="B93" s="22" t="s">
        <v>60</v>
      </c>
      <c r="C93" s="22">
        <v>10.333333333333332</v>
      </c>
      <c r="D93" s="22">
        <v>6.333333333333333</v>
      </c>
      <c r="E93" s="22">
        <v>7.8666666666666671</v>
      </c>
      <c r="J93" s="22" t="s">
        <v>60</v>
      </c>
      <c r="K93" s="22">
        <v>9</v>
      </c>
      <c r="L93" s="22">
        <v>30.333333333333332</v>
      </c>
      <c r="M93" s="22">
        <v>17.366666666666667</v>
      </c>
      <c r="R93" s="22" t="s">
        <v>60</v>
      </c>
      <c r="S93" s="22">
        <v>8.3333333333333321</v>
      </c>
      <c r="T93" s="22">
        <v>4.333333333333333</v>
      </c>
      <c r="U93" s="22">
        <v>5.0666666666666664</v>
      </c>
      <c r="Z93" s="22" t="s">
        <v>60</v>
      </c>
      <c r="AA93" s="22">
        <v>1</v>
      </c>
      <c r="AB93" s="22">
        <v>5.3333333333333339</v>
      </c>
      <c r="AC93" s="22">
        <v>3.3666666666666663</v>
      </c>
      <c r="AH93" s="22" t="s">
        <v>60</v>
      </c>
      <c r="AI93" s="22">
        <v>6.3333333333333339</v>
      </c>
      <c r="AJ93" s="22">
        <v>56.333333333333329</v>
      </c>
      <c r="AK93" s="22">
        <v>25.1</v>
      </c>
      <c r="AP93" s="22" t="s">
        <v>60</v>
      </c>
      <c r="AQ93" s="22">
        <v>9</v>
      </c>
      <c r="AR93" s="22">
        <v>13</v>
      </c>
      <c r="AS93" s="22">
        <v>13.6</v>
      </c>
    </row>
    <row r="94" spans="2:45" x14ac:dyDescent="0.25">
      <c r="B94" s="22"/>
      <c r="C94" s="22"/>
      <c r="D94" s="22"/>
      <c r="E94" s="22"/>
      <c r="J94" s="22"/>
      <c r="K94" s="22"/>
      <c r="L94" s="22"/>
      <c r="M94" s="22"/>
      <c r="R94" s="22"/>
      <c r="S94" s="22"/>
      <c r="T94" s="22"/>
      <c r="U94" s="22"/>
      <c r="Z94" s="22"/>
      <c r="AA94" s="22"/>
      <c r="AB94" s="22"/>
      <c r="AC94" s="22"/>
      <c r="AH94" s="22"/>
      <c r="AI94" s="22"/>
      <c r="AJ94" s="22"/>
      <c r="AK94" s="22"/>
      <c r="AP94" s="22"/>
      <c r="AQ94" s="22"/>
      <c r="AR94" s="22"/>
      <c r="AS94" s="22"/>
    </row>
    <row r="95" spans="2:45" ht="15.75" thickBot="1" x14ac:dyDescent="0.3">
      <c r="B95" s="54" t="s">
        <v>56</v>
      </c>
      <c r="C95" s="54"/>
      <c r="D95" s="54"/>
      <c r="E95" s="54"/>
      <c r="J95" s="54" t="s">
        <v>56</v>
      </c>
      <c r="K95" s="54"/>
      <c r="L95" s="54"/>
      <c r="M95" s="54"/>
      <c r="R95" s="54" t="s">
        <v>56</v>
      </c>
      <c r="S95" s="54"/>
      <c r="T95" s="54"/>
      <c r="U95" s="54"/>
      <c r="Z95" s="54" t="s">
        <v>56</v>
      </c>
      <c r="AA95" s="54"/>
      <c r="AB95" s="54"/>
      <c r="AC95" s="54"/>
      <c r="AH95" s="54" t="s">
        <v>56</v>
      </c>
      <c r="AI95" s="54"/>
      <c r="AJ95" s="54"/>
      <c r="AK95" s="54"/>
      <c r="AP95" s="54" t="s">
        <v>56</v>
      </c>
      <c r="AQ95" s="54"/>
      <c r="AR95" s="54"/>
      <c r="AS95" s="54"/>
    </row>
    <row r="96" spans="2:45" x14ac:dyDescent="0.25">
      <c r="B96" s="22" t="s">
        <v>57</v>
      </c>
      <c r="C96" s="22">
        <v>6</v>
      </c>
      <c r="D96" s="22">
        <v>6</v>
      </c>
      <c r="E96" s="22"/>
      <c r="J96" s="22" t="s">
        <v>57</v>
      </c>
      <c r="K96" s="22">
        <v>6</v>
      </c>
      <c r="L96" s="22">
        <v>6</v>
      </c>
      <c r="M96" s="22"/>
      <c r="R96" s="22" t="s">
        <v>57</v>
      </c>
      <c r="S96" s="22">
        <v>6</v>
      </c>
      <c r="T96" s="22">
        <v>6</v>
      </c>
      <c r="U96" s="22"/>
      <c r="Z96" s="22" t="s">
        <v>57</v>
      </c>
      <c r="AA96" s="22">
        <v>6</v>
      </c>
      <c r="AB96" s="22">
        <v>6</v>
      </c>
      <c r="AC96" s="22"/>
      <c r="AH96" s="22" t="s">
        <v>57</v>
      </c>
      <c r="AI96" s="22">
        <v>6</v>
      </c>
      <c r="AJ96" s="22">
        <v>6</v>
      </c>
      <c r="AK96" s="22"/>
      <c r="AP96" s="22" t="s">
        <v>57</v>
      </c>
      <c r="AQ96" s="22">
        <v>6</v>
      </c>
      <c r="AR96" s="22">
        <v>6</v>
      </c>
      <c r="AS96" s="22"/>
    </row>
    <row r="97" spans="2:48" x14ac:dyDescent="0.25">
      <c r="B97" s="22" t="s">
        <v>58</v>
      </c>
      <c r="C97" s="22">
        <v>289</v>
      </c>
      <c r="D97" s="22">
        <v>272</v>
      </c>
      <c r="E97" s="22"/>
      <c r="J97" s="22" t="s">
        <v>58</v>
      </c>
      <c r="K97" s="22">
        <v>465</v>
      </c>
      <c r="L97" s="22">
        <v>440</v>
      </c>
      <c r="M97" s="22"/>
      <c r="R97" s="22" t="s">
        <v>58</v>
      </c>
      <c r="S97" s="22">
        <v>535</v>
      </c>
      <c r="T97" s="22">
        <v>517</v>
      </c>
      <c r="U97" s="22"/>
      <c r="Z97" s="22" t="s">
        <v>58</v>
      </c>
      <c r="AA97" s="22">
        <v>566</v>
      </c>
      <c r="AB97" s="22">
        <v>542</v>
      </c>
      <c r="AC97" s="22"/>
      <c r="AH97" s="22" t="s">
        <v>58</v>
      </c>
      <c r="AI97" s="22">
        <v>610</v>
      </c>
      <c r="AJ97" s="22">
        <v>593</v>
      </c>
      <c r="AK97" s="22"/>
      <c r="AP97" s="22" t="s">
        <v>58</v>
      </c>
      <c r="AQ97" s="22">
        <v>653</v>
      </c>
      <c r="AR97" s="22">
        <v>640</v>
      </c>
      <c r="AS97" s="22"/>
    </row>
    <row r="98" spans="2:48" x14ac:dyDescent="0.25">
      <c r="B98" s="22" t="s">
        <v>59</v>
      </c>
      <c r="C98" s="22">
        <v>48.166666666666664</v>
      </c>
      <c r="D98" s="22">
        <v>45.333333333333336</v>
      </c>
      <c r="E98" s="22"/>
      <c r="J98" s="22" t="s">
        <v>59</v>
      </c>
      <c r="K98" s="22">
        <v>77.5</v>
      </c>
      <c r="L98" s="22">
        <v>73.333333333333329</v>
      </c>
      <c r="M98" s="22"/>
      <c r="R98" s="22" t="s">
        <v>59</v>
      </c>
      <c r="S98" s="22">
        <v>89.166666666666671</v>
      </c>
      <c r="T98" s="22">
        <v>86.166666666666671</v>
      </c>
      <c r="U98" s="22"/>
      <c r="Z98" s="22" t="s">
        <v>59</v>
      </c>
      <c r="AA98" s="22">
        <v>94.333333333333329</v>
      </c>
      <c r="AB98" s="22">
        <v>90.333333333333329</v>
      </c>
      <c r="AC98" s="22"/>
      <c r="AH98" s="22" t="s">
        <v>59</v>
      </c>
      <c r="AI98" s="22">
        <v>101.66666666666667</v>
      </c>
      <c r="AJ98" s="22">
        <v>98.833333333333329</v>
      </c>
      <c r="AK98" s="22"/>
      <c r="AP98" s="22" t="s">
        <v>59</v>
      </c>
      <c r="AQ98" s="22">
        <v>108.83333333333333</v>
      </c>
      <c r="AR98" s="22">
        <v>106.66666666666667</v>
      </c>
      <c r="AS98" s="22"/>
    </row>
    <row r="99" spans="2:48" x14ac:dyDescent="0.25">
      <c r="B99" s="22" t="s">
        <v>60</v>
      </c>
      <c r="C99" s="22">
        <v>11.766666666666667</v>
      </c>
      <c r="D99" s="22">
        <v>7.4666666666666668</v>
      </c>
      <c r="E99" s="22"/>
      <c r="J99" s="22" t="s">
        <v>60</v>
      </c>
      <c r="K99" s="22">
        <v>18.7</v>
      </c>
      <c r="L99" s="22">
        <v>31.466666666666669</v>
      </c>
      <c r="M99" s="22"/>
      <c r="R99" s="22" t="s">
        <v>60</v>
      </c>
      <c r="S99" s="22">
        <v>7.7666666666666657</v>
      </c>
      <c r="T99" s="22">
        <v>18.56666666666667</v>
      </c>
      <c r="U99" s="22"/>
      <c r="Z99" s="22" t="s">
        <v>60</v>
      </c>
      <c r="AA99" s="22">
        <v>9.0666666666666664</v>
      </c>
      <c r="AB99" s="22">
        <v>10.266666666666666</v>
      </c>
      <c r="AC99" s="22"/>
      <c r="AH99" s="22" t="s">
        <v>60</v>
      </c>
      <c r="AI99" s="22">
        <v>8.2666666666666657</v>
      </c>
      <c r="AJ99" s="22">
        <v>41.766666666666666</v>
      </c>
      <c r="AK99" s="22"/>
      <c r="AP99" s="22" t="s">
        <v>60</v>
      </c>
      <c r="AQ99" s="22">
        <v>14.166666666666666</v>
      </c>
      <c r="AR99" s="22">
        <v>30.266666666666669</v>
      </c>
      <c r="AS99" s="22"/>
    </row>
    <row r="100" spans="2:48" x14ac:dyDescent="0.25">
      <c r="B100" s="22"/>
      <c r="C100" s="22"/>
      <c r="D100" s="22"/>
      <c r="E100" s="22"/>
      <c r="J100" s="22"/>
      <c r="K100" s="22"/>
      <c r="L100" s="22"/>
      <c r="M100" s="22"/>
      <c r="R100" s="22"/>
      <c r="S100" s="22"/>
      <c r="T100" s="22"/>
      <c r="U100" s="22"/>
      <c r="Z100" s="22"/>
      <c r="AA100" s="22"/>
      <c r="AB100" s="22"/>
      <c r="AC100" s="22"/>
      <c r="AH100" s="22"/>
      <c r="AI100" s="22"/>
      <c r="AJ100" s="22"/>
      <c r="AK100" s="22"/>
      <c r="AP100" s="22"/>
      <c r="AQ100" s="22"/>
      <c r="AR100" s="22"/>
      <c r="AS100" s="22"/>
    </row>
    <row r="102" spans="2:48" ht="15.75" thickBot="1" x14ac:dyDescent="0.3">
      <c r="B102" t="s">
        <v>61</v>
      </c>
      <c r="J102" t="s">
        <v>61</v>
      </c>
      <c r="R102" t="s">
        <v>61</v>
      </c>
      <c r="Z102" t="s">
        <v>61</v>
      </c>
      <c r="AH102" t="s">
        <v>61</v>
      </c>
      <c r="AP102" t="s">
        <v>61</v>
      </c>
    </row>
    <row r="103" spans="2:48" x14ac:dyDescent="0.25">
      <c r="B103" s="56" t="s">
        <v>62</v>
      </c>
      <c r="C103" s="56" t="s">
        <v>63</v>
      </c>
      <c r="D103" s="56" t="s">
        <v>64</v>
      </c>
      <c r="E103" s="56" t="s">
        <v>65</v>
      </c>
      <c r="F103" s="56" t="s">
        <v>66</v>
      </c>
      <c r="G103" s="56" t="s">
        <v>67</v>
      </c>
      <c r="H103" s="56" t="s">
        <v>68</v>
      </c>
      <c r="J103" s="56" t="s">
        <v>62</v>
      </c>
      <c r="K103" s="56" t="s">
        <v>63</v>
      </c>
      <c r="L103" s="56" t="s">
        <v>64</v>
      </c>
      <c r="M103" s="56" t="s">
        <v>65</v>
      </c>
      <c r="N103" s="56" t="s">
        <v>66</v>
      </c>
      <c r="O103" s="56" t="s">
        <v>67</v>
      </c>
      <c r="P103" s="56" t="s">
        <v>68</v>
      </c>
      <c r="R103" s="56" t="s">
        <v>62</v>
      </c>
      <c r="S103" s="56" t="s">
        <v>63</v>
      </c>
      <c r="T103" s="56" t="s">
        <v>64</v>
      </c>
      <c r="U103" s="56" t="s">
        <v>65</v>
      </c>
      <c r="V103" s="56" t="s">
        <v>66</v>
      </c>
      <c r="W103" s="56" t="s">
        <v>67</v>
      </c>
      <c r="X103" s="56" t="s">
        <v>68</v>
      </c>
      <c r="Z103" s="56" t="s">
        <v>62</v>
      </c>
      <c r="AA103" s="56" t="s">
        <v>63</v>
      </c>
      <c r="AB103" s="56" t="s">
        <v>64</v>
      </c>
      <c r="AC103" s="56" t="s">
        <v>65</v>
      </c>
      <c r="AD103" s="56" t="s">
        <v>66</v>
      </c>
      <c r="AE103" s="56" t="s">
        <v>67</v>
      </c>
      <c r="AF103" s="56" t="s">
        <v>68</v>
      </c>
      <c r="AH103" s="56" t="s">
        <v>62</v>
      </c>
      <c r="AI103" s="56" t="s">
        <v>63</v>
      </c>
      <c r="AJ103" s="56" t="s">
        <v>64</v>
      </c>
      <c r="AK103" s="56" t="s">
        <v>65</v>
      </c>
      <c r="AL103" s="56" t="s">
        <v>66</v>
      </c>
      <c r="AM103" s="56" t="s">
        <v>67</v>
      </c>
      <c r="AN103" s="56" t="s">
        <v>68</v>
      </c>
      <c r="AP103" s="56" t="s">
        <v>62</v>
      </c>
      <c r="AQ103" s="56" t="s">
        <v>63</v>
      </c>
      <c r="AR103" s="56" t="s">
        <v>64</v>
      </c>
      <c r="AS103" s="56" t="s">
        <v>65</v>
      </c>
      <c r="AT103" s="56" t="s">
        <v>66</v>
      </c>
      <c r="AU103" s="56" t="s">
        <v>67</v>
      </c>
      <c r="AV103" s="56" t="s">
        <v>68</v>
      </c>
    </row>
    <row r="104" spans="2:48" x14ac:dyDescent="0.25">
      <c r="B104" s="22" t="s">
        <v>110</v>
      </c>
      <c r="C104" s="22">
        <v>4.0833333333333144</v>
      </c>
      <c r="D104" s="22">
        <v>1</v>
      </c>
      <c r="E104" s="22">
        <v>4.0833333333333144</v>
      </c>
      <c r="F104" s="22">
        <v>0.36296296296296127</v>
      </c>
      <c r="G104" s="22">
        <v>0.56354803327301228</v>
      </c>
      <c r="H104" s="22">
        <v>5.3176550715787174</v>
      </c>
      <c r="J104" s="22" t="s">
        <v>110</v>
      </c>
      <c r="K104" s="22">
        <v>2.0833333333333144</v>
      </c>
      <c r="L104" s="22">
        <v>1</v>
      </c>
      <c r="M104" s="22">
        <v>2.0833333333333144</v>
      </c>
      <c r="N104" s="22">
        <v>6.9832402234636243E-2</v>
      </c>
      <c r="O104" s="22">
        <v>0.79826121120513149</v>
      </c>
      <c r="P104" s="22">
        <v>5.3176550715787174</v>
      </c>
      <c r="R104" s="22" t="s">
        <v>110</v>
      </c>
      <c r="S104" s="22">
        <v>5.3333333333333712</v>
      </c>
      <c r="T104" s="22">
        <v>1</v>
      </c>
      <c r="U104" s="22">
        <v>5.3333333333333712</v>
      </c>
      <c r="V104" s="22">
        <v>0.42953020134228498</v>
      </c>
      <c r="W104" s="22">
        <v>0.53061033062081209</v>
      </c>
      <c r="X104" s="22">
        <v>5.3176550715787174</v>
      </c>
      <c r="Z104" s="22" t="s">
        <v>110</v>
      </c>
      <c r="AA104" s="22">
        <v>8.3333333333333712</v>
      </c>
      <c r="AB104" s="22">
        <v>1</v>
      </c>
      <c r="AC104" s="22">
        <v>8.3333333333333712</v>
      </c>
      <c r="AD104" s="22">
        <v>0.92592592592593015</v>
      </c>
      <c r="AE104" s="22">
        <v>0.36410285505102541</v>
      </c>
      <c r="AF104" s="22">
        <v>5.3176550715787174</v>
      </c>
      <c r="AH104" s="22" t="s">
        <v>110</v>
      </c>
      <c r="AI104" s="22">
        <v>60.75</v>
      </c>
      <c r="AJ104" s="22">
        <v>1</v>
      </c>
      <c r="AK104" s="22">
        <v>60.75</v>
      </c>
      <c r="AL104" s="22">
        <v>3.0502092050209209</v>
      </c>
      <c r="AM104" s="22">
        <v>0.11886665960864987</v>
      </c>
      <c r="AN104" s="22">
        <v>5.3176550715787174</v>
      </c>
      <c r="AP104" s="22" t="s">
        <v>110</v>
      </c>
      <c r="AQ104" s="22">
        <v>18.75</v>
      </c>
      <c r="AR104" s="22">
        <v>1</v>
      </c>
      <c r="AS104" s="22">
        <v>18.75</v>
      </c>
      <c r="AT104" s="22">
        <v>1.6791044776119404</v>
      </c>
      <c r="AU104" s="22">
        <v>0.23117743784855965</v>
      </c>
      <c r="AV104" s="22">
        <v>5.3176550715787174</v>
      </c>
    </row>
    <row r="105" spans="2:48" x14ac:dyDescent="0.25">
      <c r="B105" s="22" t="s">
        <v>111</v>
      </c>
      <c r="C105" s="22">
        <v>24.083333333333329</v>
      </c>
      <c r="D105" s="22">
        <v>1</v>
      </c>
      <c r="E105" s="22">
        <v>24.083333333333329</v>
      </c>
      <c r="F105" s="22">
        <v>2.1407407407407404</v>
      </c>
      <c r="G105" s="22">
        <v>0.18158178812633852</v>
      </c>
      <c r="H105" s="22">
        <v>5.3176550715787174</v>
      </c>
      <c r="J105" s="22" t="s">
        <v>111</v>
      </c>
      <c r="K105" s="22">
        <v>52.083333333333286</v>
      </c>
      <c r="L105" s="22">
        <v>1</v>
      </c>
      <c r="M105" s="22">
        <v>52.083333333333286</v>
      </c>
      <c r="N105" s="22">
        <v>1.7458100558659202</v>
      </c>
      <c r="O105" s="22">
        <v>0.22294150568750312</v>
      </c>
      <c r="P105" s="22">
        <v>5.3176550715787174</v>
      </c>
      <c r="R105" s="22" t="s">
        <v>111</v>
      </c>
      <c r="S105" s="22">
        <v>27.000000000000028</v>
      </c>
      <c r="T105" s="22">
        <v>1</v>
      </c>
      <c r="U105" s="22">
        <v>27.000000000000028</v>
      </c>
      <c r="V105" s="22">
        <v>2.1744966442953042</v>
      </c>
      <c r="W105" s="22">
        <v>0.17854727284299785</v>
      </c>
      <c r="X105" s="22">
        <v>5.3176550715787174</v>
      </c>
      <c r="Z105" s="22" t="s">
        <v>111</v>
      </c>
      <c r="AA105" s="22">
        <v>48.000000000000057</v>
      </c>
      <c r="AB105" s="22">
        <v>1</v>
      </c>
      <c r="AC105" s="22">
        <v>48.000000000000057</v>
      </c>
      <c r="AD105" s="63">
        <v>5.3333333333333393</v>
      </c>
      <c r="AE105" s="22">
        <v>4.9735563119401943E-2</v>
      </c>
      <c r="AF105" s="63">
        <v>5.3176550715787174</v>
      </c>
      <c r="AH105" s="22" t="s">
        <v>111</v>
      </c>
      <c r="AI105" s="22">
        <v>24.083333333333371</v>
      </c>
      <c r="AJ105" s="22">
        <v>1</v>
      </c>
      <c r="AK105" s="22">
        <v>24.083333333333371</v>
      </c>
      <c r="AL105" s="22">
        <v>1.2092050209205041</v>
      </c>
      <c r="AM105" s="22">
        <v>0.30347608317114788</v>
      </c>
      <c r="AN105" s="22">
        <v>5.3176550715787174</v>
      </c>
      <c r="AP105" s="22" t="s">
        <v>111</v>
      </c>
      <c r="AQ105" s="22">
        <v>14.083333333333314</v>
      </c>
      <c r="AR105" s="22">
        <v>1</v>
      </c>
      <c r="AS105" s="22">
        <v>14.083333333333314</v>
      </c>
      <c r="AT105" s="22">
        <v>1.2611940298507447</v>
      </c>
      <c r="AU105" s="22">
        <v>0.29399473143211208</v>
      </c>
      <c r="AV105" s="22">
        <v>5.3176550715787174</v>
      </c>
    </row>
    <row r="106" spans="2:48" x14ac:dyDescent="0.25">
      <c r="B106" s="22" t="s">
        <v>112</v>
      </c>
      <c r="C106" s="22">
        <v>2.083333333333357</v>
      </c>
      <c r="D106" s="22">
        <v>1</v>
      </c>
      <c r="E106" s="22">
        <v>2.083333333333357</v>
      </c>
      <c r="F106" s="22">
        <v>0.18518518518518728</v>
      </c>
      <c r="G106" s="22">
        <v>0.67831255172916238</v>
      </c>
      <c r="H106" s="22">
        <v>5.3176550715787174</v>
      </c>
      <c r="J106" s="22" t="s">
        <v>112</v>
      </c>
      <c r="K106" s="22">
        <v>10.083333333333371</v>
      </c>
      <c r="L106" s="22">
        <v>1</v>
      </c>
      <c r="M106" s="22">
        <v>10.083333333333371</v>
      </c>
      <c r="N106" s="22">
        <v>0.33798882681564374</v>
      </c>
      <c r="O106" s="22">
        <v>0.57700134493178812</v>
      </c>
      <c r="P106" s="22">
        <v>5.3176550715787174</v>
      </c>
      <c r="R106" s="22" t="s">
        <v>112</v>
      </c>
      <c r="S106" s="22">
        <v>26.999999999999986</v>
      </c>
      <c r="T106" s="22">
        <v>1</v>
      </c>
      <c r="U106" s="22">
        <v>26.999999999999986</v>
      </c>
      <c r="V106" s="22">
        <v>2.1744966442953011</v>
      </c>
      <c r="W106" s="22">
        <v>0.17854727284299807</v>
      </c>
      <c r="X106" s="22">
        <v>5.3176550715787174</v>
      </c>
      <c r="Z106" s="22" t="s">
        <v>112</v>
      </c>
      <c r="AA106" s="22">
        <v>16.333333333333286</v>
      </c>
      <c r="AB106" s="22">
        <v>1</v>
      </c>
      <c r="AC106" s="22">
        <v>16.333333333333286</v>
      </c>
      <c r="AD106" s="22">
        <v>1.8148148148148096</v>
      </c>
      <c r="AE106" s="22">
        <v>0.2148433406543219</v>
      </c>
      <c r="AF106" s="22">
        <v>5.3176550715787174</v>
      </c>
      <c r="AH106" s="22" t="s">
        <v>112</v>
      </c>
      <c r="AI106" s="22">
        <v>30.083333333333314</v>
      </c>
      <c r="AJ106" s="22">
        <v>1</v>
      </c>
      <c r="AK106" s="22">
        <v>30.083333333333314</v>
      </c>
      <c r="AL106" s="22">
        <v>1.5104602510460243</v>
      </c>
      <c r="AM106" s="22">
        <v>0.25399044100850543</v>
      </c>
      <c r="AN106" s="22">
        <v>5.3176550715787174</v>
      </c>
      <c r="AP106" s="22" t="s">
        <v>112</v>
      </c>
      <c r="AQ106" s="22">
        <v>114.08333333333336</v>
      </c>
      <c r="AR106" s="22">
        <v>1</v>
      </c>
      <c r="AS106" s="22">
        <v>114.08333333333336</v>
      </c>
      <c r="AT106" s="22">
        <v>10.216417910447763</v>
      </c>
      <c r="AU106" s="22">
        <v>1.2682432587420009E-2</v>
      </c>
      <c r="AV106" s="22">
        <v>5.3176550715787174</v>
      </c>
    </row>
    <row r="107" spans="2:48" x14ac:dyDescent="0.25">
      <c r="B107" s="22" t="s">
        <v>113</v>
      </c>
      <c r="C107" s="22">
        <v>90</v>
      </c>
      <c r="D107" s="22">
        <v>8</v>
      </c>
      <c r="E107" s="22">
        <v>11.25</v>
      </c>
      <c r="F107" s="22"/>
      <c r="G107" s="22"/>
      <c r="H107" s="22"/>
      <c r="J107" s="22" t="s">
        <v>113</v>
      </c>
      <c r="K107" s="22">
        <v>238.66666666666666</v>
      </c>
      <c r="L107" s="22">
        <v>8</v>
      </c>
      <c r="M107" s="22">
        <v>29.833333333333332</v>
      </c>
      <c r="N107" s="22"/>
      <c r="O107" s="22"/>
      <c r="P107" s="22"/>
      <c r="R107" s="22" t="s">
        <v>113</v>
      </c>
      <c r="S107" s="22">
        <v>99.333333333333329</v>
      </c>
      <c r="T107" s="22">
        <v>8</v>
      </c>
      <c r="U107" s="22">
        <v>12.416666666666666</v>
      </c>
      <c r="V107" s="22"/>
      <c r="W107" s="22"/>
      <c r="X107" s="22"/>
      <c r="Z107" s="22" t="s">
        <v>113</v>
      </c>
      <c r="AA107" s="22">
        <v>72</v>
      </c>
      <c r="AB107" s="22">
        <v>8</v>
      </c>
      <c r="AC107" s="22">
        <v>9</v>
      </c>
      <c r="AD107" s="22"/>
      <c r="AE107" s="22"/>
      <c r="AF107" s="22"/>
      <c r="AH107" s="22" t="s">
        <v>113</v>
      </c>
      <c r="AI107" s="22">
        <v>159.33333333333331</v>
      </c>
      <c r="AJ107" s="22">
        <v>8</v>
      </c>
      <c r="AK107" s="22">
        <v>19.916666666666664</v>
      </c>
      <c r="AL107" s="22"/>
      <c r="AM107" s="22"/>
      <c r="AN107" s="22"/>
      <c r="AP107" s="22" t="s">
        <v>113</v>
      </c>
      <c r="AQ107" s="22">
        <v>89.333333333333329</v>
      </c>
      <c r="AR107" s="22">
        <v>8</v>
      </c>
      <c r="AS107" s="22">
        <v>11.166666666666666</v>
      </c>
      <c r="AT107" s="22"/>
      <c r="AU107" s="22"/>
      <c r="AV107" s="22"/>
    </row>
    <row r="108" spans="2:48" x14ac:dyDescent="0.25">
      <c r="B108" s="22"/>
      <c r="C108" s="22"/>
      <c r="D108" s="22"/>
      <c r="E108" s="22"/>
      <c r="F108" s="22"/>
      <c r="G108" s="22"/>
      <c r="H108" s="22"/>
      <c r="J108" s="22"/>
      <c r="K108" s="22"/>
      <c r="L108" s="22"/>
      <c r="M108" s="22"/>
      <c r="N108" s="22"/>
      <c r="O108" s="22"/>
      <c r="P108" s="22"/>
      <c r="R108" s="22"/>
      <c r="S108" s="22"/>
      <c r="T108" s="22"/>
      <c r="U108" s="22"/>
      <c r="V108" s="22"/>
      <c r="W108" s="22"/>
      <c r="X108" s="22"/>
      <c r="Z108" s="22"/>
      <c r="AA108" s="22"/>
      <c r="AB108" s="22"/>
      <c r="AC108" s="22"/>
      <c r="AD108" s="22"/>
      <c r="AE108" s="22"/>
      <c r="AF108" s="22"/>
      <c r="AH108" s="22"/>
      <c r="AI108" s="22"/>
      <c r="AJ108" s="22"/>
      <c r="AK108" s="22"/>
      <c r="AL108" s="22"/>
      <c r="AM108" s="22"/>
      <c r="AN108" s="22"/>
      <c r="AP108" s="22"/>
      <c r="AQ108" s="22"/>
      <c r="AR108" s="22"/>
      <c r="AS108" s="22"/>
      <c r="AT108" s="22"/>
      <c r="AU108" s="22"/>
      <c r="AV108" s="22"/>
    </row>
    <row r="109" spans="2:48" ht="15.75" thickBot="1" x14ac:dyDescent="0.3">
      <c r="B109" s="55" t="s">
        <v>56</v>
      </c>
      <c r="C109" s="55">
        <v>120.25</v>
      </c>
      <c r="D109" s="55">
        <v>11</v>
      </c>
      <c r="E109" s="55"/>
      <c r="F109" s="55"/>
      <c r="G109" s="55"/>
      <c r="H109" s="55"/>
      <c r="J109" s="55" t="s">
        <v>56</v>
      </c>
      <c r="K109" s="55">
        <v>302.91666666666663</v>
      </c>
      <c r="L109" s="55">
        <v>11</v>
      </c>
      <c r="M109" s="55"/>
      <c r="N109" s="55"/>
      <c r="O109" s="55"/>
      <c r="P109" s="55"/>
      <c r="R109" s="55" t="s">
        <v>56</v>
      </c>
      <c r="S109" s="55">
        <v>158.66666666666671</v>
      </c>
      <c r="T109" s="55">
        <v>11</v>
      </c>
      <c r="U109" s="55"/>
      <c r="V109" s="55"/>
      <c r="W109" s="55"/>
      <c r="X109" s="55"/>
      <c r="Z109" s="55" t="s">
        <v>56</v>
      </c>
      <c r="AA109" s="55">
        <v>144.66666666666671</v>
      </c>
      <c r="AB109" s="55">
        <v>11</v>
      </c>
      <c r="AC109" s="55"/>
      <c r="AD109" s="55"/>
      <c r="AE109" s="55"/>
      <c r="AF109" s="55"/>
      <c r="AH109" s="55" t="s">
        <v>56</v>
      </c>
      <c r="AI109" s="55">
        <v>274.25</v>
      </c>
      <c r="AJ109" s="55">
        <v>11</v>
      </c>
      <c r="AK109" s="55"/>
      <c r="AL109" s="55"/>
      <c r="AM109" s="55"/>
      <c r="AN109" s="55"/>
      <c r="AP109" s="55" t="s">
        <v>56</v>
      </c>
      <c r="AQ109" s="55">
        <v>236.25</v>
      </c>
      <c r="AR109" s="55">
        <v>11</v>
      </c>
      <c r="AS109" s="55"/>
      <c r="AT109" s="55"/>
      <c r="AU109" s="55"/>
      <c r="AV109" s="55"/>
    </row>
  </sheetData>
  <mergeCells count="15">
    <mergeCell ref="C4:G6"/>
    <mergeCell ref="BA8:BA9"/>
    <mergeCell ref="BB8:BB9"/>
    <mergeCell ref="BC8:BC9"/>
    <mergeCell ref="AY7:AZ9"/>
    <mergeCell ref="BD8:BD9"/>
    <mergeCell ref="BE8:BE9"/>
    <mergeCell ref="BF8:BF9"/>
    <mergeCell ref="BG8:BG9"/>
    <mergeCell ref="BA7:BG7"/>
    <mergeCell ref="AY22:AY24"/>
    <mergeCell ref="AY10:AY12"/>
    <mergeCell ref="AY13:AY15"/>
    <mergeCell ref="AY16:AY18"/>
    <mergeCell ref="AY19:AY2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K131"/>
  <sheetViews>
    <sheetView topLeftCell="A28" zoomScale="70" zoomScaleNormal="70" workbookViewId="0">
      <selection activeCell="AA56" sqref="AA56"/>
    </sheetView>
  </sheetViews>
  <sheetFormatPr defaultRowHeight="15" x14ac:dyDescent="0.25"/>
  <cols>
    <col min="2" max="2" width="10.28515625" customWidth="1"/>
    <col min="3" max="3" width="16.85546875" customWidth="1"/>
    <col min="4" max="4" width="15.5703125" customWidth="1"/>
    <col min="5" max="5" width="11.42578125" customWidth="1"/>
    <col min="6" max="6" width="10.28515625" customWidth="1"/>
    <col min="7" max="7" width="12.42578125" customWidth="1"/>
    <col min="8" max="8" width="25.5703125" customWidth="1"/>
    <col min="10" max="10" width="11.42578125" customWidth="1"/>
    <col min="11" max="11" width="11.140625" customWidth="1"/>
    <col min="12" max="12" width="12.140625" customWidth="1"/>
    <col min="13" max="13" width="11.85546875" customWidth="1"/>
    <col min="14" max="14" width="11.28515625" customWidth="1"/>
    <col min="15" max="15" width="12.28515625" customWidth="1"/>
    <col min="16" max="16" width="25" customWidth="1"/>
    <col min="18" max="18" width="20.7109375" bestFit="1" customWidth="1"/>
    <col min="19" max="19" width="15" bestFit="1" customWidth="1"/>
    <col min="20" max="20" width="15.140625" bestFit="1" customWidth="1"/>
    <col min="21" max="21" width="15.28515625" bestFit="1" customWidth="1"/>
    <col min="22" max="23" width="14.7109375" bestFit="1" customWidth="1"/>
    <col min="24" max="24" width="11.28515625" bestFit="1" customWidth="1"/>
    <col min="26" max="26" width="22.28515625" bestFit="1" customWidth="1"/>
    <col min="27" max="27" width="15" bestFit="1" customWidth="1"/>
    <col min="28" max="28" width="15.140625" bestFit="1" customWidth="1"/>
    <col min="29" max="29" width="15.28515625" bestFit="1" customWidth="1"/>
    <col min="30" max="31" width="14.7109375" bestFit="1" customWidth="1"/>
    <col min="32" max="32" width="11.28515625" bestFit="1" customWidth="1"/>
    <col min="34" max="34" width="21.28515625" bestFit="1" customWidth="1"/>
    <col min="35" max="35" width="15" bestFit="1" customWidth="1"/>
    <col min="36" max="37" width="15.140625" bestFit="1" customWidth="1"/>
    <col min="38" max="39" width="14.5703125" bestFit="1" customWidth="1"/>
    <col min="40" max="40" width="11.28515625" bestFit="1" customWidth="1"/>
    <col min="44" max="44" width="10.85546875" bestFit="1" customWidth="1"/>
    <col min="51" max="51" width="10.7109375" customWidth="1"/>
  </cols>
  <sheetData>
    <row r="2" spans="1:52" x14ac:dyDescent="0.25">
      <c r="C2">
        <f>_xlfn.STDEV.S(C9:C17)</f>
        <v>1.3017082793177752</v>
      </c>
      <c r="D2">
        <f>_xlfn.STDEV.S(D9:D17)</f>
        <v>1.0540925533894596</v>
      </c>
      <c r="E2">
        <f>_xlfn.STDEV.S(E9:E17)</f>
        <v>0.8660254037844386</v>
      </c>
      <c r="F2">
        <f>_xlfn.STDEV.S(F9:F17)</f>
        <v>1.3017082793177752</v>
      </c>
      <c r="G2">
        <f>_xlfn.STDEV.S(G9:G17)</f>
        <v>1.0540925533894596</v>
      </c>
      <c r="K2">
        <f>_xlfn.STDEV.S(K9:K17)</f>
        <v>2.204792759220493</v>
      </c>
      <c r="L2">
        <f>_xlfn.STDEV.S(L9:L17)</f>
        <v>2.7738861628488753</v>
      </c>
      <c r="M2">
        <f>_xlfn.STDEV.S(M9:M17)</f>
        <v>1.9364916731037085</v>
      </c>
      <c r="N2">
        <f>_xlfn.STDEV.S(N9:N17)</f>
        <v>1.452966314513559</v>
      </c>
      <c r="O2">
        <f>_xlfn.STDEV.S(O9:O17)</f>
        <v>2.6352313834736489</v>
      </c>
      <c r="S2">
        <f>_xlfn.STDEV.S(S9:S17)</f>
        <v>3.1534813214040853</v>
      </c>
      <c r="T2">
        <f>_xlfn.STDEV.S(T9:T17)</f>
        <v>4.2946995755750432</v>
      </c>
      <c r="U2">
        <f>_xlfn.STDEV.S(U9:U17)</f>
        <v>3.6055512754639891</v>
      </c>
      <c r="V2">
        <f>_xlfn.STDEV.S(V9:V17)</f>
        <v>3.811532208676423</v>
      </c>
      <c r="W2">
        <f>_xlfn.STDEV.S(W9:W17)</f>
        <v>4.8762462794425971</v>
      </c>
      <c r="AA2">
        <f>_xlfn.STDEV.S(AA9:AA17)</f>
        <v>4.7110980083675242</v>
      </c>
      <c r="AB2">
        <f>_xlfn.STDEV.S(AB9:AB17)</f>
        <v>5.5777335102271683</v>
      </c>
      <c r="AC2">
        <f>_xlfn.STDEV.S(AC9:AC17)</f>
        <v>5.0027770066012112</v>
      </c>
      <c r="AD2">
        <f>_xlfn.STDEV.S(AD9:AD17)</f>
        <v>5.1017426216713275</v>
      </c>
      <c r="AE2">
        <f>_xlfn.STDEV.S(AE9:AE17)</f>
        <v>6.0850454211762273</v>
      </c>
      <c r="AI2">
        <f>_xlfn.STDEV.S(AI9:AI17)</f>
        <v>4.1533119314590374</v>
      </c>
      <c r="AJ2">
        <f>_xlfn.STDEV.S(AJ9:AJ17)</f>
        <v>4.4938229209042557</v>
      </c>
      <c r="AK2">
        <f>_xlfn.STDEV.S(AK9:AK17)</f>
        <v>4.9272484996981607</v>
      </c>
      <c r="AL2">
        <f>_xlfn.STDEV.S(AL9:AL17)</f>
        <v>5.0689687752485177</v>
      </c>
      <c r="AM2">
        <f>_xlfn.STDEV.S(AM9:AM17)</f>
        <v>5.5452682532047088</v>
      </c>
    </row>
    <row r="3" spans="1:52" x14ac:dyDescent="0.25">
      <c r="C3">
        <f>C2/(SQRT(9))</f>
        <v>0.43390275977259174</v>
      </c>
      <c r="D3">
        <f>D2/(SQRT(9))</f>
        <v>0.35136418446315321</v>
      </c>
      <c r="E3">
        <f>E2/(SQRT(9))</f>
        <v>0.28867513459481287</v>
      </c>
      <c r="F3">
        <f>F2/(SQRT(9))</f>
        <v>0.43390275977259174</v>
      </c>
      <c r="G3">
        <f>G2/(SQRT(9))</f>
        <v>0.35136418446315321</v>
      </c>
      <c r="K3">
        <f>K2/(SQRT(9))</f>
        <v>0.73493091974016433</v>
      </c>
      <c r="L3">
        <f>L2/(SQRT(9))</f>
        <v>0.92462872094962512</v>
      </c>
      <c r="M3">
        <f>M2/(SQRT(9))</f>
        <v>0.6454972243679028</v>
      </c>
      <c r="N3">
        <f>N2/(SQRT(9))</f>
        <v>0.48432210483785298</v>
      </c>
      <c r="O3">
        <f>O2/(SQRT(9))</f>
        <v>0.87841046115788302</v>
      </c>
      <c r="S3">
        <f>S2/(SQRT(9))</f>
        <v>1.0511604404680284</v>
      </c>
      <c r="T3">
        <f>T2/(SQRT(9))</f>
        <v>1.4315665251916811</v>
      </c>
      <c r="U3">
        <f>U2/(SQRT(9))</f>
        <v>1.2018504251546631</v>
      </c>
      <c r="V3">
        <f>V2/(SQRT(9))</f>
        <v>1.2705107362254744</v>
      </c>
      <c r="W3">
        <f>W2/(SQRT(9))</f>
        <v>1.6254154264808658</v>
      </c>
      <c r="AA3">
        <f>AA2/(SQRT(9))</f>
        <v>1.5703660027891748</v>
      </c>
      <c r="AB3">
        <f>AB2/(SQRT(9))</f>
        <v>1.8592445034090561</v>
      </c>
      <c r="AC3">
        <f>AC2/(SQRT(9))</f>
        <v>1.667592335533737</v>
      </c>
      <c r="AD3">
        <f>AD2/(SQRT(9))</f>
        <v>1.7005808738904424</v>
      </c>
      <c r="AE3">
        <f>AE2/(SQRT(9))</f>
        <v>2.0283484737254089</v>
      </c>
      <c r="AI3">
        <f>AI2/(SQRT(9))</f>
        <v>1.3844373104863459</v>
      </c>
      <c r="AJ3">
        <f>AJ2/(SQRT(9))</f>
        <v>1.497940973634752</v>
      </c>
      <c r="AK3">
        <f>AK2/(SQRT(9))</f>
        <v>1.6424161665660535</v>
      </c>
      <c r="AL3">
        <f>AL2/(SQRT(9))</f>
        <v>1.6896562584161725</v>
      </c>
      <c r="AM3">
        <f>AM2/(SQRT(9))</f>
        <v>1.8484227510682363</v>
      </c>
      <c r="AR3" s="124" t="s">
        <v>123</v>
      </c>
      <c r="AS3" s="124"/>
      <c r="AT3" s="129" t="s">
        <v>135</v>
      </c>
      <c r="AU3" s="129"/>
      <c r="AV3" s="129"/>
      <c r="AW3" s="129"/>
      <c r="AX3" s="129"/>
      <c r="AY3" s="129"/>
      <c r="AZ3" s="129"/>
    </row>
    <row r="4" spans="1:52" x14ac:dyDescent="0.25">
      <c r="AR4" s="124"/>
      <c r="AS4" s="124"/>
      <c r="AT4" s="124" t="s">
        <v>122</v>
      </c>
      <c r="AU4" s="124" t="s">
        <v>124</v>
      </c>
      <c r="AV4" s="124" t="s">
        <v>125</v>
      </c>
      <c r="AW4" s="124" t="s">
        <v>126</v>
      </c>
      <c r="AX4" s="124" t="s">
        <v>127</v>
      </c>
      <c r="AY4" s="124" t="s">
        <v>128</v>
      </c>
      <c r="AZ4" s="124" t="s">
        <v>129</v>
      </c>
    </row>
    <row r="5" spans="1:52" x14ac:dyDescent="0.25">
      <c r="A5" s="11" t="s">
        <v>96</v>
      </c>
      <c r="B5" s="10" t="s">
        <v>98</v>
      </c>
      <c r="I5" s="11" t="s">
        <v>97</v>
      </c>
      <c r="J5" s="10" t="s">
        <v>99</v>
      </c>
      <c r="Q5" s="11" t="s">
        <v>100</v>
      </c>
      <c r="R5" s="10" t="s">
        <v>101</v>
      </c>
      <c r="Y5" s="11" t="s">
        <v>102</v>
      </c>
      <c r="Z5" s="10" t="s">
        <v>103</v>
      </c>
      <c r="AR5" s="124"/>
      <c r="AS5" s="124"/>
      <c r="AT5" s="124"/>
      <c r="AU5" s="124"/>
      <c r="AV5" s="124"/>
      <c r="AW5" s="124"/>
      <c r="AX5" s="124"/>
      <c r="AY5" s="124"/>
      <c r="AZ5" s="124"/>
    </row>
    <row r="6" spans="1:52" x14ac:dyDescent="0.25">
      <c r="C6" s="10"/>
      <c r="D6" s="10"/>
      <c r="E6" s="10"/>
      <c r="F6" s="10"/>
      <c r="K6" s="10"/>
      <c r="L6" s="10"/>
      <c r="M6" s="10"/>
      <c r="N6" s="10"/>
      <c r="S6" s="10"/>
      <c r="T6" s="10"/>
      <c r="U6" s="10"/>
      <c r="V6" s="10"/>
      <c r="AA6" s="10"/>
      <c r="AB6" s="10"/>
      <c r="AC6" s="10"/>
      <c r="AD6" s="10"/>
      <c r="AR6" s="136" t="s">
        <v>130</v>
      </c>
      <c r="AS6" s="3">
        <v>1</v>
      </c>
      <c r="AT6" s="3">
        <v>14</v>
      </c>
      <c r="AU6" s="3">
        <v>39</v>
      </c>
      <c r="AV6" s="3">
        <v>61</v>
      </c>
      <c r="AW6" s="3">
        <v>92</v>
      </c>
      <c r="AX6" s="3">
        <v>93</v>
      </c>
      <c r="AY6" s="3">
        <v>100</v>
      </c>
      <c r="AZ6" s="3">
        <v>105</v>
      </c>
    </row>
    <row r="7" spans="1:52" x14ac:dyDescent="0.25">
      <c r="B7" s="137" t="s">
        <v>37</v>
      </c>
      <c r="C7" s="137" t="s">
        <v>38</v>
      </c>
      <c r="D7" s="137" t="s">
        <v>39</v>
      </c>
      <c r="E7" s="137" t="s">
        <v>40</v>
      </c>
      <c r="F7" s="137" t="s">
        <v>41</v>
      </c>
      <c r="G7" s="137" t="s">
        <v>42</v>
      </c>
      <c r="J7" s="137" t="s">
        <v>37</v>
      </c>
      <c r="K7" s="137" t="s">
        <v>38</v>
      </c>
      <c r="L7" s="137" t="s">
        <v>39</v>
      </c>
      <c r="M7" s="137" t="s">
        <v>40</v>
      </c>
      <c r="N7" s="137" t="s">
        <v>41</v>
      </c>
      <c r="O7" s="137" t="s">
        <v>42</v>
      </c>
      <c r="R7" s="137" t="s">
        <v>37</v>
      </c>
      <c r="S7" s="137" t="s">
        <v>38</v>
      </c>
      <c r="T7" s="137" t="s">
        <v>39</v>
      </c>
      <c r="U7" s="137" t="s">
        <v>40</v>
      </c>
      <c r="V7" s="137" t="s">
        <v>41</v>
      </c>
      <c r="W7" s="137" t="s">
        <v>42</v>
      </c>
      <c r="Z7" s="137" t="s">
        <v>37</v>
      </c>
      <c r="AA7" s="137" t="s">
        <v>38</v>
      </c>
      <c r="AB7" s="137" t="s">
        <v>39</v>
      </c>
      <c r="AC7" s="137" t="s">
        <v>40</v>
      </c>
      <c r="AD7" s="137" t="s">
        <v>41</v>
      </c>
      <c r="AE7" s="137" t="s">
        <v>42</v>
      </c>
      <c r="AH7" s="137" t="s">
        <v>37</v>
      </c>
      <c r="AI7" s="137" t="s">
        <v>38</v>
      </c>
      <c r="AJ7" s="137" t="s">
        <v>39</v>
      </c>
      <c r="AK7" s="137" t="s">
        <v>40</v>
      </c>
      <c r="AL7" s="137" t="s">
        <v>41</v>
      </c>
      <c r="AM7" s="137" t="s">
        <v>42</v>
      </c>
      <c r="AR7" s="136"/>
      <c r="AS7" s="3">
        <v>2</v>
      </c>
      <c r="AT7" s="3">
        <v>13</v>
      </c>
      <c r="AU7" s="3">
        <v>40</v>
      </c>
      <c r="AV7" s="3">
        <v>66</v>
      </c>
      <c r="AW7" s="3">
        <v>90</v>
      </c>
      <c r="AX7" s="3">
        <v>93</v>
      </c>
      <c r="AY7" s="3">
        <v>101</v>
      </c>
      <c r="AZ7" s="3">
        <v>106</v>
      </c>
    </row>
    <row r="8" spans="1:52" x14ac:dyDescent="0.25">
      <c r="B8" s="137"/>
      <c r="C8" s="137"/>
      <c r="D8" s="137"/>
      <c r="E8" s="137"/>
      <c r="F8" s="137"/>
      <c r="G8" s="137"/>
      <c r="J8" s="137"/>
      <c r="K8" s="137"/>
      <c r="L8" s="137"/>
      <c r="M8" s="137"/>
      <c r="N8" s="137"/>
      <c r="O8" s="137"/>
      <c r="R8" s="137"/>
      <c r="S8" s="137"/>
      <c r="T8" s="137"/>
      <c r="U8" s="137"/>
      <c r="V8" s="137"/>
      <c r="W8" s="137"/>
      <c r="Z8" s="137"/>
      <c r="AA8" s="137"/>
      <c r="AB8" s="137"/>
      <c r="AC8" s="137"/>
      <c r="AD8" s="137"/>
      <c r="AE8" s="137"/>
      <c r="AH8" s="137"/>
      <c r="AI8" s="137"/>
      <c r="AJ8" s="137"/>
      <c r="AK8" s="137"/>
      <c r="AL8" s="137"/>
      <c r="AM8" s="137"/>
      <c r="AR8" s="136"/>
      <c r="AS8" s="3">
        <v>3</v>
      </c>
      <c r="AT8" s="3">
        <v>14</v>
      </c>
      <c r="AU8" s="3">
        <v>45</v>
      </c>
      <c r="AV8" s="3">
        <v>77</v>
      </c>
      <c r="AW8" s="3">
        <v>84</v>
      </c>
      <c r="AX8" s="3">
        <v>92</v>
      </c>
      <c r="AY8" s="3">
        <v>100</v>
      </c>
      <c r="AZ8" s="3">
        <v>104</v>
      </c>
    </row>
    <row r="9" spans="1:52" x14ac:dyDescent="0.25">
      <c r="B9">
        <v>1.1000000000000001</v>
      </c>
      <c r="C9">
        <v>5</v>
      </c>
      <c r="D9">
        <v>6</v>
      </c>
      <c r="E9">
        <v>6</v>
      </c>
      <c r="F9">
        <v>7</v>
      </c>
      <c r="G9">
        <v>6</v>
      </c>
      <c r="J9">
        <v>1.1000000000000001</v>
      </c>
      <c r="K9">
        <v>16</v>
      </c>
      <c r="L9">
        <v>16</v>
      </c>
      <c r="M9">
        <v>12</v>
      </c>
      <c r="N9">
        <v>11</v>
      </c>
      <c r="O9">
        <v>8</v>
      </c>
      <c r="R9">
        <v>1.1000000000000001</v>
      </c>
      <c r="S9">
        <v>21</v>
      </c>
      <c r="T9">
        <v>23</v>
      </c>
      <c r="U9">
        <v>15</v>
      </c>
      <c r="V9">
        <v>15</v>
      </c>
      <c r="W9">
        <v>14</v>
      </c>
      <c r="Z9">
        <v>1.1000000000000001</v>
      </c>
      <c r="AA9">
        <v>27</v>
      </c>
      <c r="AB9">
        <v>29</v>
      </c>
      <c r="AC9">
        <v>27</v>
      </c>
      <c r="AD9">
        <v>17</v>
      </c>
      <c r="AE9">
        <v>19</v>
      </c>
      <c r="AH9">
        <v>1.1000000000000001</v>
      </c>
      <c r="AI9">
        <v>25</v>
      </c>
      <c r="AJ9">
        <v>24</v>
      </c>
      <c r="AK9">
        <v>25</v>
      </c>
      <c r="AL9">
        <v>13</v>
      </c>
      <c r="AM9">
        <v>18</v>
      </c>
      <c r="AR9" s="136" t="s">
        <v>131</v>
      </c>
      <c r="AS9" s="3">
        <v>1</v>
      </c>
      <c r="AT9" s="3">
        <v>14</v>
      </c>
      <c r="AU9" s="3">
        <v>46</v>
      </c>
      <c r="AV9" s="3">
        <v>77</v>
      </c>
      <c r="AW9" s="3">
        <v>90</v>
      </c>
      <c r="AX9" s="3">
        <v>95</v>
      </c>
      <c r="AY9" s="3">
        <v>105</v>
      </c>
      <c r="AZ9" s="3">
        <v>110</v>
      </c>
    </row>
    <row r="10" spans="1:52" x14ac:dyDescent="0.25">
      <c r="B10">
        <v>1.2</v>
      </c>
      <c r="C10">
        <v>7</v>
      </c>
      <c r="D10">
        <v>6</v>
      </c>
      <c r="E10">
        <v>4</v>
      </c>
      <c r="F10">
        <v>8</v>
      </c>
      <c r="G10">
        <v>6</v>
      </c>
      <c r="J10">
        <v>1.2</v>
      </c>
      <c r="K10">
        <v>13</v>
      </c>
      <c r="L10">
        <v>11</v>
      </c>
      <c r="M10">
        <v>6</v>
      </c>
      <c r="N10">
        <v>14</v>
      </c>
      <c r="O10">
        <v>9</v>
      </c>
      <c r="R10">
        <v>1.2</v>
      </c>
      <c r="S10">
        <v>19</v>
      </c>
      <c r="T10">
        <v>14</v>
      </c>
      <c r="U10">
        <v>22</v>
      </c>
      <c r="V10">
        <v>23</v>
      </c>
      <c r="W10">
        <v>14</v>
      </c>
      <c r="Z10">
        <v>1.2</v>
      </c>
      <c r="AA10">
        <v>25</v>
      </c>
      <c r="AB10">
        <v>18</v>
      </c>
      <c r="AC10">
        <v>13</v>
      </c>
      <c r="AD10">
        <v>30</v>
      </c>
      <c r="AE10">
        <v>17</v>
      </c>
      <c r="AH10">
        <v>1.2</v>
      </c>
      <c r="AI10">
        <v>22</v>
      </c>
      <c r="AJ10">
        <v>16</v>
      </c>
      <c r="AK10">
        <v>10</v>
      </c>
      <c r="AL10">
        <v>27</v>
      </c>
      <c r="AM10">
        <v>15</v>
      </c>
      <c r="AR10" s="136"/>
      <c r="AS10" s="3">
        <v>2</v>
      </c>
      <c r="AT10" s="3">
        <v>14</v>
      </c>
      <c r="AU10" s="3">
        <v>47</v>
      </c>
      <c r="AV10" s="3">
        <v>74</v>
      </c>
      <c r="AW10" s="3">
        <v>90</v>
      </c>
      <c r="AX10" s="3">
        <v>93</v>
      </c>
      <c r="AY10" s="3">
        <v>102</v>
      </c>
      <c r="AZ10" s="3">
        <v>107</v>
      </c>
    </row>
    <row r="11" spans="1:52" x14ac:dyDescent="0.25">
      <c r="B11">
        <v>1.3</v>
      </c>
      <c r="C11">
        <v>6</v>
      </c>
      <c r="D11">
        <v>5</v>
      </c>
      <c r="E11">
        <v>6</v>
      </c>
      <c r="F11">
        <v>7</v>
      </c>
      <c r="G11">
        <v>3</v>
      </c>
      <c r="J11">
        <v>1.3</v>
      </c>
      <c r="K11">
        <v>13</v>
      </c>
      <c r="L11">
        <v>13</v>
      </c>
      <c r="M11">
        <v>9</v>
      </c>
      <c r="N11">
        <v>12</v>
      </c>
      <c r="O11">
        <v>7</v>
      </c>
      <c r="R11">
        <v>1.3</v>
      </c>
      <c r="S11">
        <v>18</v>
      </c>
      <c r="T11">
        <v>17</v>
      </c>
      <c r="U11">
        <v>15</v>
      </c>
      <c r="V11">
        <v>15</v>
      </c>
      <c r="W11">
        <v>10</v>
      </c>
      <c r="Z11">
        <v>1.3</v>
      </c>
      <c r="AA11">
        <v>23</v>
      </c>
      <c r="AB11">
        <v>22</v>
      </c>
      <c r="AC11">
        <v>19</v>
      </c>
      <c r="AD11">
        <v>19</v>
      </c>
      <c r="AE11">
        <v>15</v>
      </c>
      <c r="AH11">
        <v>1.3</v>
      </c>
      <c r="AI11">
        <v>23</v>
      </c>
      <c r="AJ11">
        <v>21</v>
      </c>
      <c r="AK11">
        <v>14</v>
      </c>
      <c r="AL11">
        <v>14</v>
      </c>
      <c r="AM11">
        <v>12</v>
      </c>
      <c r="AR11" s="136"/>
      <c r="AS11" s="3">
        <v>3</v>
      </c>
      <c r="AT11" s="3">
        <v>13</v>
      </c>
      <c r="AU11" s="3">
        <v>52</v>
      </c>
      <c r="AV11" s="3">
        <v>80</v>
      </c>
      <c r="AW11" s="3">
        <v>85</v>
      </c>
      <c r="AX11" s="3">
        <v>94</v>
      </c>
      <c r="AY11" s="3">
        <v>100</v>
      </c>
      <c r="AZ11" s="3">
        <v>104</v>
      </c>
    </row>
    <row r="12" spans="1:52" x14ac:dyDescent="0.25">
      <c r="B12">
        <v>2.1</v>
      </c>
      <c r="C12">
        <v>6</v>
      </c>
      <c r="D12">
        <v>5</v>
      </c>
      <c r="E12">
        <v>5</v>
      </c>
      <c r="F12">
        <v>10</v>
      </c>
      <c r="G12">
        <v>4</v>
      </c>
      <c r="J12">
        <v>2.1</v>
      </c>
      <c r="K12">
        <v>11</v>
      </c>
      <c r="L12">
        <v>8</v>
      </c>
      <c r="M12">
        <v>11</v>
      </c>
      <c r="N12">
        <v>15</v>
      </c>
      <c r="O12">
        <v>6</v>
      </c>
      <c r="R12">
        <v>2.1</v>
      </c>
      <c r="S12">
        <v>16</v>
      </c>
      <c r="T12">
        <v>10</v>
      </c>
      <c r="U12">
        <v>23</v>
      </c>
      <c r="V12">
        <v>23</v>
      </c>
      <c r="W12">
        <v>9</v>
      </c>
      <c r="Z12">
        <v>2.1</v>
      </c>
      <c r="AA12">
        <v>19</v>
      </c>
      <c r="AB12">
        <v>13</v>
      </c>
      <c r="AC12">
        <v>26</v>
      </c>
      <c r="AD12">
        <v>27</v>
      </c>
      <c r="AE12">
        <v>12</v>
      </c>
      <c r="AH12">
        <v>2.1</v>
      </c>
      <c r="AI12">
        <v>19</v>
      </c>
      <c r="AJ12">
        <v>12</v>
      </c>
      <c r="AK12">
        <v>18</v>
      </c>
      <c r="AL12">
        <v>24</v>
      </c>
      <c r="AM12">
        <v>8</v>
      </c>
      <c r="AR12" s="136" t="s">
        <v>132</v>
      </c>
      <c r="AS12" s="3">
        <v>1</v>
      </c>
      <c r="AT12" s="3">
        <v>15</v>
      </c>
      <c r="AU12" s="3">
        <v>49</v>
      </c>
      <c r="AV12" s="3">
        <v>81</v>
      </c>
      <c r="AW12" s="3">
        <v>90</v>
      </c>
      <c r="AX12" s="3">
        <v>95</v>
      </c>
      <c r="AY12" s="3">
        <v>110</v>
      </c>
      <c r="AZ12" s="3">
        <v>115</v>
      </c>
    </row>
    <row r="13" spans="1:52" x14ac:dyDescent="0.25">
      <c r="B13">
        <v>2.2000000000000002</v>
      </c>
      <c r="C13">
        <v>4</v>
      </c>
      <c r="D13">
        <v>6</v>
      </c>
      <c r="E13">
        <v>6</v>
      </c>
      <c r="F13">
        <v>7</v>
      </c>
      <c r="G13">
        <v>5</v>
      </c>
      <c r="J13">
        <v>2.2000000000000002</v>
      </c>
      <c r="K13">
        <v>9</v>
      </c>
      <c r="L13">
        <v>14</v>
      </c>
      <c r="M13">
        <v>8</v>
      </c>
      <c r="N13">
        <v>12</v>
      </c>
      <c r="O13">
        <v>7</v>
      </c>
      <c r="R13">
        <v>2.2000000000000002</v>
      </c>
      <c r="S13">
        <v>12</v>
      </c>
      <c r="T13">
        <v>19</v>
      </c>
      <c r="U13">
        <v>14</v>
      </c>
      <c r="V13">
        <v>14</v>
      </c>
      <c r="W13">
        <v>9</v>
      </c>
      <c r="Z13">
        <v>2.2000000000000002</v>
      </c>
      <c r="AA13">
        <v>14</v>
      </c>
      <c r="AB13">
        <v>23</v>
      </c>
      <c r="AC13">
        <v>15</v>
      </c>
      <c r="AD13">
        <v>17</v>
      </c>
      <c r="AE13">
        <v>13</v>
      </c>
      <c r="AH13">
        <v>2.2000000000000002</v>
      </c>
      <c r="AI13">
        <v>13</v>
      </c>
      <c r="AJ13">
        <v>18</v>
      </c>
      <c r="AK13">
        <v>13</v>
      </c>
      <c r="AL13">
        <v>17</v>
      </c>
      <c r="AM13">
        <v>9</v>
      </c>
      <c r="AR13" s="136"/>
      <c r="AS13" s="3">
        <v>2</v>
      </c>
      <c r="AT13" s="3">
        <v>14</v>
      </c>
      <c r="AU13" s="3">
        <v>46</v>
      </c>
      <c r="AV13" s="3">
        <v>72</v>
      </c>
      <c r="AW13" s="3">
        <v>86</v>
      </c>
      <c r="AX13" s="3">
        <v>91</v>
      </c>
      <c r="AY13" s="3">
        <v>103</v>
      </c>
      <c r="AZ13" s="3">
        <v>110</v>
      </c>
    </row>
    <row r="14" spans="1:52" x14ac:dyDescent="0.25">
      <c r="B14">
        <v>2.2999999999999998</v>
      </c>
      <c r="C14">
        <v>4</v>
      </c>
      <c r="D14">
        <v>3</v>
      </c>
      <c r="E14">
        <v>5</v>
      </c>
      <c r="F14">
        <v>7</v>
      </c>
      <c r="G14">
        <v>5</v>
      </c>
      <c r="J14">
        <v>2.2999999999999998</v>
      </c>
      <c r="K14">
        <v>15</v>
      </c>
      <c r="L14">
        <v>12</v>
      </c>
      <c r="M14">
        <v>7</v>
      </c>
      <c r="N14">
        <v>13</v>
      </c>
      <c r="O14">
        <v>9</v>
      </c>
      <c r="R14">
        <v>2.2999999999999998</v>
      </c>
      <c r="S14">
        <v>20</v>
      </c>
      <c r="T14">
        <v>14</v>
      </c>
      <c r="U14">
        <v>16</v>
      </c>
      <c r="V14">
        <v>16</v>
      </c>
      <c r="W14">
        <v>17</v>
      </c>
      <c r="Z14">
        <v>2.2999999999999998</v>
      </c>
      <c r="AA14">
        <v>27</v>
      </c>
      <c r="AB14">
        <v>16</v>
      </c>
      <c r="AC14">
        <v>15</v>
      </c>
      <c r="AD14">
        <v>20</v>
      </c>
      <c r="AE14">
        <v>23</v>
      </c>
      <c r="AH14">
        <v>2.2999999999999998</v>
      </c>
      <c r="AI14">
        <v>24</v>
      </c>
      <c r="AJ14">
        <v>14</v>
      </c>
      <c r="AK14">
        <v>12</v>
      </c>
      <c r="AL14">
        <v>16</v>
      </c>
      <c r="AM14">
        <v>18</v>
      </c>
      <c r="AR14" s="136"/>
      <c r="AS14" s="3">
        <v>3</v>
      </c>
      <c r="AT14" s="3">
        <v>14</v>
      </c>
      <c r="AU14" s="3">
        <v>44</v>
      </c>
      <c r="AV14" s="3">
        <v>71</v>
      </c>
      <c r="AW14" s="3">
        <v>89</v>
      </c>
      <c r="AX14" s="3">
        <v>91</v>
      </c>
      <c r="AY14" s="3">
        <v>95</v>
      </c>
      <c r="AZ14" s="3">
        <v>108</v>
      </c>
    </row>
    <row r="15" spans="1:52" x14ac:dyDescent="0.25">
      <c r="B15">
        <v>3.1</v>
      </c>
      <c r="C15">
        <v>4</v>
      </c>
      <c r="D15">
        <v>4</v>
      </c>
      <c r="E15">
        <v>6</v>
      </c>
      <c r="F15">
        <v>7</v>
      </c>
      <c r="G15">
        <v>6</v>
      </c>
      <c r="J15">
        <v>3.1</v>
      </c>
      <c r="K15">
        <v>14</v>
      </c>
      <c r="L15">
        <v>10</v>
      </c>
      <c r="M15">
        <v>10</v>
      </c>
      <c r="N15">
        <v>12</v>
      </c>
      <c r="O15">
        <v>11</v>
      </c>
      <c r="R15">
        <v>3.1</v>
      </c>
      <c r="S15">
        <v>19</v>
      </c>
      <c r="T15">
        <v>16</v>
      </c>
      <c r="U15">
        <v>13</v>
      </c>
      <c r="V15">
        <v>13</v>
      </c>
      <c r="W15">
        <v>17</v>
      </c>
      <c r="Z15">
        <v>3.1</v>
      </c>
      <c r="AA15">
        <v>25</v>
      </c>
      <c r="AB15">
        <v>21</v>
      </c>
      <c r="AC15">
        <v>20</v>
      </c>
      <c r="AD15">
        <v>15</v>
      </c>
      <c r="AE15">
        <v>24</v>
      </c>
      <c r="AH15">
        <v>3.1</v>
      </c>
      <c r="AI15">
        <v>24</v>
      </c>
      <c r="AJ15">
        <v>18</v>
      </c>
      <c r="AK15">
        <v>19</v>
      </c>
      <c r="AL15">
        <v>14</v>
      </c>
      <c r="AM15">
        <v>19</v>
      </c>
      <c r="AR15" s="136" t="s">
        <v>133</v>
      </c>
      <c r="AS15" s="3">
        <v>1</v>
      </c>
      <c r="AT15" s="3">
        <v>15</v>
      </c>
      <c r="AU15" s="3">
        <v>51</v>
      </c>
      <c r="AV15" s="3">
        <v>82</v>
      </c>
      <c r="AW15" s="3">
        <v>90</v>
      </c>
      <c r="AX15" s="3">
        <v>92</v>
      </c>
      <c r="AY15" s="3">
        <v>100</v>
      </c>
      <c r="AZ15" s="3">
        <v>110</v>
      </c>
    </row>
    <row r="16" spans="1:52" x14ac:dyDescent="0.25">
      <c r="B16">
        <v>3.2</v>
      </c>
      <c r="C16">
        <v>7</v>
      </c>
      <c r="D16">
        <v>6</v>
      </c>
      <c r="E16">
        <v>6</v>
      </c>
      <c r="F16">
        <v>5</v>
      </c>
      <c r="G16">
        <v>6</v>
      </c>
      <c r="J16">
        <v>3.2</v>
      </c>
      <c r="K16">
        <v>12</v>
      </c>
      <c r="L16">
        <v>14</v>
      </c>
      <c r="M16">
        <v>8</v>
      </c>
      <c r="N16">
        <v>14</v>
      </c>
      <c r="O16">
        <v>14</v>
      </c>
      <c r="R16">
        <v>3.2</v>
      </c>
      <c r="S16">
        <v>14</v>
      </c>
      <c r="T16">
        <v>19</v>
      </c>
      <c r="U16">
        <v>18</v>
      </c>
      <c r="V16">
        <v>19</v>
      </c>
      <c r="W16">
        <v>24</v>
      </c>
      <c r="Z16">
        <v>3.2</v>
      </c>
      <c r="AA16">
        <v>18</v>
      </c>
      <c r="AB16">
        <v>26</v>
      </c>
      <c r="AC16">
        <v>17</v>
      </c>
      <c r="AD16">
        <v>25</v>
      </c>
      <c r="AE16">
        <v>31</v>
      </c>
      <c r="AH16">
        <v>3.2</v>
      </c>
      <c r="AI16">
        <v>17</v>
      </c>
      <c r="AJ16">
        <v>24</v>
      </c>
      <c r="AK16">
        <v>15</v>
      </c>
      <c r="AL16">
        <v>22</v>
      </c>
      <c r="AM16">
        <v>26</v>
      </c>
      <c r="AR16" s="136"/>
      <c r="AS16" s="3">
        <v>2</v>
      </c>
      <c r="AT16" s="3">
        <v>13</v>
      </c>
      <c r="AU16" s="3">
        <v>50</v>
      </c>
      <c r="AV16" s="3">
        <v>81</v>
      </c>
      <c r="AW16" s="3">
        <v>93</v>
      </c>
      <c r="AX16" s="3">
        <v>100</v>
      </c>
      <c r="AY16" s="3">
        <v>105</v>
      </c>
      <c r="AZ16" s="3">
        <v>115</v>
      </c>
    </row>
    <row r="17" spans="1:55" x14ac:dyDescent="0.25">
      <c r="B17">
        <v>3.3</v>
      </c>
      <c r="C17">
        <v>4</v>
      </c>
      <c r="D17">
        <v>5</v>
      </c>
      <c r="E17">
        <v>7</v>
      </c>
      <c r="F17">
        <v>7</v>
      </c>
      <c r="G17">
        <v>5</v>
      </c>
      <c r="J17">
        <v>3.3</v>
      </c>
      <c r="K17">
        <v>15</v>
      </c>
      <c r="L17">
        <v>8</v>
      </c>
      <c r="M17">
        <v>10</v>
      </c>
      <c r="N17">
        <v>15</v>
      </c>
      <c r="O17">
        <v>12</v>
      </c>
      <c r="R17">
        <v>3.3</v>
      </c>
      <c r="S17">
        <v>21</v>
      </c>
      <c r="T17">
        <v>10</v>
      </c>
      <c r="U17">
        <v>20</v>
      </c>
      <c r="V17">
        <v>20</v>
      </c>
      <c r="W17">
        <v>17</v>
      </c>
      <c r="Z17">
        <v>3.3</v>
      </c>
      <c r="AA17">
        <v>27</v>
      </c>
      <c r="AB17">
        <v>13</v>
      </c>
      <c r="AC17">
        <v>23</v>
      </c>
      <c r="AD17">
        <v>23</v>
      </c>
      <c r="AE17">
        <v>22</v>
      </c>
      <c r="AH17">
        <v>3.3</v>
      </c>
      <c r="AI17">
        <v>25</v>
      </c>
      <c r="AJ17">
        <v>13</v>
      </c>
      <c r="AK17">
        <v>22</v>
      </c>
      <c r="AL17">
        <v>22</v>
      </c>
      <c r="AM17">
        <v>16</v>
      </c>
      <c r="AR17" s="136"/>
      <c r="AS17" s="3">
        <v>3</v>
      </c>
      <c r="AT17" s="3">
        <v>14</v>
      </c>
      <c r="AU17" s="3">
        <v>43</v>
      </c>
      <c r="AV17" s="3">
        <v>71</v>
      </c>
      <c r="AW17" s="3">
        <v>87</v>
      </c>
      <c r="AX17" s="3">
        <v>92</v>
      </c>
      <c r="AY17" s="3">
        <v>98</v>
      </c>
      <c r="AZ17" s="3">
        <v>107</v>
      </c>
    </row>
    <row r="18" spans="1:55" x14ac:dyDescent="0.25">
      <c r="AR18" s="136" t="s">
        <v>134</v>
      </c>
      <c r="AS18" s="3">
        <v>1</v>
      </c>
      <c r="AT18" s="3">
        <v>14</v>
      </c>
      <c r="AU18" s="3">
        <v>47</v>
      </c>
      <c r="AV18" s="3">
        <v>79</v>
      </c>
      <c r="AW18" s="3">
        <v>88</v>
      </c>
      <c r="AX18" s="3">
        <v>90</v>
      </c>
      <c r="AY18" s="3">
        <v>97</v>
      </c>
      <c r="AZ18" s="3">
        <v>105</v>
      </c>
    </row>
    <row r="19" spans="1:55" ht="15.75" x14ac:dyDescent="0.25">
      <c r="B19" s="44" t="s">
        <v>76</v>
      </c>
      <c r="C19" s="44"/>
      <c r="D19" s="44"/>
      <c r="E19" s="44"/>
      <c r="F19" s="44"/>
      <c r="G19" s="44"/>
      <c r="H19" s="44"/>
      <c r="I19" s="23"/>
      <c r="J19" s="44" t="s">
        <v>76</v>
      </c>
      <c r="K19" s="44"/>
      <c r="L19" s="44"/>
      <c r="M19" s="44"/>
      <c r="N19" s="44"/>
      <c r="O19" s="44"/>
      <c r="P19" s="44"/>
      <c r="Q19" s="23"/>
      <c r="R19" s="23" t="s">
        <v>76</v>
      </c>
      <c r="S19" s="23"/>
      <c r="T19" s="23"/>
      <c r="U19" s="23"/>
      <c r="V19" s="23"/>
      <c r="W19" s="23"/>
      <c r="X19" s="23"/>
      <c r="Y19" s="23"/>
      <c r="Z19" s="23" t="s">
        <v>76</v>
      </c>
      <c r="AA19" s="23"/>
      <c r="AB19" s="23"/>
      <c r="AC19" s="23"/>
      <c r="AD19" s="23"/>
      <c r="AE19" s="23"/>
      <c r="AF19" s="23"/>
      <c r="AG19" s="23"/>
      <c r="AH19" s="23" t="s">
        <v>76</v>
      </c>
      <c r="AI19" s="23"/>
      <c r="AJ19" s="23"/>
      <c r="AK19" s="23"/>
      <c r="AL19" s="23"/>
      <c r="AM19" s="23"/>
      <c r="AN19" s="23"/>
      <c r="AR19" s="136"/>
      <c r="AS19" s="3">
        <v>2</v>
      </c>
      <c r="AT19" s="3">
        <v>15</v>
      </c>
      <c r="AU19" s="3">
        <v>45</v>
      </c>
      <c r="AV19" s="3">
        <v>71</v>
      </c>
      <c r="AW19" s="3">
        <v>86</v>
      </c>
      <c r="AX19" s="3">
        <v>90</v>
      </c>
      <c r="AY19" s="3">
        <v>95</v>
      </c>
      <c r="AZ19" s="3">
        <v>102</v>
      </c>
    </row>
    <row r="20" spans="1:55" ht="15.75" x14ac:dyDescent="0.25">
      <c r="B20" s="44"/>
      <c r="C20" s="44"/>
      <c r="D20" s="44"/>
      <c r="E20" s="44"/>
      <c r="F20" s="44"/>
      <c r="G20" s="44"/>
      <c r="H20" s="44"/>
      <c r="I20" s="23"/>
      <c r="J20" s="44"/>
      <c r="K20" s="44"/>
      <c r="L20" s="44"/>
      <c r="M20" s="44"/>
      <c r="N20" s="44"/>
      <c r="O20" s="44"/>
      <c r="P20" s="44"/>
      <c r="Q20" s="23"/>
      <c r="R20" s="23"/>
      <c r="S20" s="23"/>
      <c r="T20" s="44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R20" s="136"/>
      <c r="AS20" s="3">
        <v>3</v>
      </c>
      <c r="AT20" s="3">
        <v>13</v>
      </c>
      <c r="AU20" s="3">
        <v>41</v>
      </c>
      <c r="AV20" s="3">
        <v>66</v>
      </c>
      <c r="AW20" s="3">
        <v>78</v>
      </c>
      <c r="AX20" s="3">
        <v>85</v>
      </c>
      <c r="AY20" s="3">
        <v>93</v>
      </c>
      <c r="AZ20" s="3">
        <v>100</v>
      </c>
    </row>
    <row r="21" spans="1:55" ht="16.5" thickBot="1" x14ac:dyDescent="0.3">
      <c r="B21" s="44" t="s">
        <v>55</v>
      </c>
      <c r="C21" s="44"/>
      <c r="D21" s="44"/>
      <c r="E21" s="44"/>
      <c r="F21" s="44"/>
      <c r="G21" s="44"/>
      <c r="H21" s="44"/>
      <c r="I21" s="23"/>
      <c r="J21" s="44" t="s">
        <v>55</v>
      </c>
      <c r="K21" s="44"/>
      <c r="L21" s="44"/>
      <c r="M21" s="44"/>
      <c r="N21" s="44"/>
      <c r="O21" s="44"/>
      <c r="P21" s="44"/>
      <c r="Q21" s="23"/>
      <c r="R21" s="23" t="s">
        <v>55</v>
      </c>
      <c r="S21" s="23"/>
      <c r="T21" s="23"/>
      <c r="U21" s="23"/>
      <c r="V21" s="23"/>
      <c r="W21" s="23"/>
      <c r="X21" s="23"/>
      <c r="Y21" s="23"/>
      <c r="Z21" s="23" t="s">
        <v>55</v>
      </c>
      <c r="AA21" s="23"/>
      <c r="AB21" s="23"/>
      <c r="AC21" s="23"/>
      <c r="AD21" s="23"/>
      <c r="AE21" s="23"/>
      <c r="AF21" s="23"/>
      <c r="AG21" s="23"/>
      <c r="AH21" s="23" t="s">
        <v>55</v>
      </c>
      <c r="AI21" s="23"/>
      <c r="AJ21" s="23"/>
      <c r="AK21" s="23"/>
      <c r="AL21" s="23"/>
      <c r="AM21" s="23"/>
      <c r="AN21" s="23"/>
    </row>
    <row r="22" spans="1:55" ht="15.75" x14ac:dyDescent="0.25">
      <c r="B22" s="45" t="s">
        <v>87</v>
      </c>
      <c r="C22" s="45" t="s">
        <v>57</v>
      </c>
      <c r="D22" s="45" t="s">
        <v>58</v>
      </c>
      <c r="E22" s="45" t="s">
        <v>59</v>
      </c>
      <c r="F22" s="45" t="s">
        <v>60</v>
      </c>
      <c r="G22" s="44"/>
      <c r="H22" s="44"/>
      <c r="I22" s="23"/>
      <c r="J22" s="45" t="s">
        <v>87</v>
      </c>
      <c r="K22" s="45" t="s">
        <v>57</v>
      </c>
      <c r="L22" s="45" t="s">
        <v>58</v>
      </c>
      <c r="M22" s="45" t="s">
        <v>59</v>
      </c>
      <c r="N22" s="45" t="s">
        <v>60</v>
      </c>
      <c r="O22" s="44"/>
      <c r="P22" s="44"/>
      <c r="Q22" s="23"/>
      <c r="R22" s="24" t="s">
        <v>87</v>
      </c>
      <c r="S22" s="24" t="s">
        <v>57</v>
      </c>
      <c r="T22" s="24" t="s">
        <v>58</v>
      </c>
      <c r="U22" s="24" t="s">
        <v>59</v>
      </c>
      <c r="V22" s="24" t="s">
        <v>60</v>
      </c>
      <c r="W22" s="23"/>
      <c r="X22" s="23"/>
      <c r="Y22" s="23"/>
      <c r="Z22" s="24" t="s">
        <v>87</v>
      </c>
      <c r="AA22" s="24" t="s">
        <v>57</v>
      </c>
      <c r="AB22" s="24" t="s">
        <v>58</v>
      </c>
      <c r="AC22" s="24" t="s">
        <v>59</v>
      </c>
      <c r="AD22" s="24" t="s">
        <v>60</v>
      </c>
      <c r="AE22" s="23"/>
      <c r="AF22" s="23"/>
      <c r="AG22" s="23"/>
      <c r="AH22" s="24" t="s">
        <v>87</v>
      </c>
      <c r="AI22" s="24" t="s">
        <v>57</v>
      </c>
      <c r="AJ22" s="24" t="s">
        <v>58</v>
      </c>
      <c r="AK22" s="24" t="s">
        <v>59</v>
      </c>
      <c r="AL22" s="24" t="s">
        <v>60</v>
      </c>
      <c r="AM22" s="23"/>
      <c r="AN22" s="23"/>
      <c r="AP22" s="146" t="s">
        <v>43</v>
      </c>
      <c r="AQ22" s="146"/>
      <c r="AR22" s="146"/>
      <c r="AS22" s="146"/>
    </row>
    <row r="23" spans="1:55" ht="15.75" x14ac:dyDescent="0.25">
      <c r="B23" s="46" t="s">
        <v>38</v>
      </c>
      <c r="C23" s="46">
        <v>9</v>
      </c>
      <c r="D23" s="46">
        <v>47</v>
      </c>
      <c r="E23" s="48">
        <v>5.2222222222222223</v>
      </c>
      <c r="F23" s="48">
        <v>1.6944444444444429</v>
      </c>
      <c r="G23" s="44"/>
      <c r="H23" s="44"/>
      <c r="I23" s="23"/>
      <c r="J23" s="46" t="s">
        <v>38</v>
      </c>
      <c r="K23" s="46">
        <v>9</v>
      </c>
      <c r="L23" s="46">
        <v>118</v>
      </c>
      <c r="N23" s="48">
        <v>4.8611111111111143</v>
      </c>
      <c r="O23" s="44"/>
      <c r="P23" s="44"/>
      <c r="Q23" s="23"/>
      <c r="R23" s="25" t="s">
        <v>38</v>
      </c>
      <c r="S23" s="25">
        <v>9</v>
      </c>
      <c r="T23" s="25">
        <v>160</v>
      </c>
      <c r="U23" s="28">
        <v>17.777777777777779</v>
      </c>
      <c r="V23" s="28">
        <v>9.9444444444444571</v>
      </c>
      <c r="W23" s="23"/>
      <c r="X23" s="23"/>
      <c r="Y23" s="23"/>
      <c r="Z23" s="25" t="s">
        <v>38</v>
      </c>
      <c r="AA23" s="25">
        <v>9</v>
      </c>
      <c r="AB23" s="25">
        <v>205</v>
      </c>
      <c r="AC23" s="28">
        <v>22.777777777777779</v>
      </c>
      <c r="AD23" s="28">
        <v>22.194444444444457</v>
      </c>
      <c r="AE23" s="23"/>
      <c r="AF23" s="23"/>
      <c r="AG23" s="23"/>
      <c r="AH23" s="25" t="s">
        <v>38</v>
      </c>
      <c r="AI23" s="25">
        <v>9</v>
      </c>
      <c r="AJ23" s="25">
        <v>192</v>
      </c>
      <c r="AK23" s="28">
        <v>21.333333333333332</v>
      </c>
      <c r="AL23" s="28">
        <v>17.25</v>
      </c>
      <c r="AM23" s="23"/>
      <c r="AN23" s="23"/>
      <c r="AP23" s="146"/>
      <c r="AQ23" s="146"/>
      <c r="AR23" s="146"/>
      <c r="AS23" s="146"/>
    </row>
    <row r="24" spans="1:55" ht="15.75" x14ac:dyDescent="0.25">
      <c r="B24" s="46" t="s">
        <v>39</v>
      </c>
      <c r="C24" s="46">
        <v>9</v>
      </c>
      <c r="D24" s="46">
        <v>46</v>
      </c>
      <c r="E24" s="48">
        <v>5.1111111111111107</v>
      </c>
      <c r="F24" s="48">
        <v>1.1111111111111107</v>
      </c>
      <c r="G24" s="44"/>
      <c r="H24" s="44"/>
      <c r="I24" s="23"/>
      <c r="J24" s="46" t="s">
        <v>39</v>
      </c>
      <c r="K24" s="46">
        <v>9</v>
      </c>
      <c r="L24" s="46">
        <v>106</v>
      </c>
      <c r="N24" s="48">
        <v>7.6944444444444571</v>
      </c>
      <c r="O24" s="44"/>
      <c r="P24" s="44"/>
      <c r="Q24" s="23"/>
      <c r="R24" s="25" t="s">
        <v>39</v>
      </c>
      <c r="S24" s="25">
        <v>9</v>
      </c>
      <c r="T24" s="25">
        <v>142</v>
      </c>
      <c r="U24" s="28">
        <v>15.777777777777779</v>
      </c>
      <c r="V24" s="28">
        <v>18.444444444444457</v>
      </c>
      <c r="W24" s="23"/>
      <c r="X24" s="23"/>
      <c r="Y24" s="23"/>
      <c r="Z24" s="25" t="s">
        <v>39</v>
      </c>
      <c r="AA24" s="25">
        <v>9</v>
      </c>
      <c r="AB24" s="25">
        <v>181</v>
      </c>
      <c r="AC24" s="28">
        <v>20.111111111111111</v>
      </c>
      <c r="AD24" s="28">
        <v>31.111111111111086</v>
      </c>
      <c r="AE24" s="23"/>
      <c r="AF24" s="23"/>
      <c r="AG24" s="23"/>
      <c r="AH24" s="25" t="s">
        <v>39</v>
      </c>
      <c r="AI24" s="25">
        <v>9</v>
      </c>
      <c r="AJ24" s="25">
        <v>160</v>
      </c>
      <c r="AK24" s="28">
        <v>17.777777777777779</v>
      </c>
      <c r="AL24" s="28">
        <v>20.194444444444457</v>
      </c>
      <c r="AM24" s="23"/>
      <c r="AN24" s="23"/>
    </row>
    <row r="25" spans="1:55" ht="15.75" x14ac:dyDescent="0.25">
      <c r="B25" s="46" t="s">
        <v>40</v>
      </c>
      <c r="C25" s="46">
        <v>9</v>
      </c>
      <c r="D25" s="46">
        <v>51</v>
      </c>
      <c r="E25" s="48">
        <v>5.666666666666667</v>
      </c>
      <c r="F25" s="48">
        <v>0.75</v>
      </c>
      <c r="G25" s="44"/>
      <c r="H25" s="44"/>
      <c r="I25" s="23"/>
      <c r="J25" s="46" t="s">
        <v>40</v>
      </c>
      <c r="K25" s="46">
        <v>9</v>
      </c>
      <c r="L25" s="46">
        <v>81</v>
      </c>
      <c r="N25" s="48">
        <v>3.75</v>
      </c>
      <c r="O25" s="44"/>
      <c r="P25" s="44"/>
      <c r="Q25" s="23"/>
      <c r="R25" s="25" t="s">
        <v>40</v>
      </c>
      <c r="S25" s="25">
        <v>9</v>
      </c>
      <c r="T25" s="25">
        <v>156</v>
      </c>
      <c r="U25" s="28">
        <v>17.333333333333332</v>
      </c>
      <c r="V25" s="28">
        <v>13</v>
      </c>
      <c r="W25" s="23"/>
      <c r="X25" s="23"/>
      <c r="Y25" s="23"/>
      <c r="Z25" s="25" t="s">
        <v>40</v>
      </c>
      <c r="AA25" s="25">
        <v>9</v>
      </c>
      <c r="AB25" s="25">
        <v>175</v>
      </c>
      <c r="AC25" s="28">
        <v>19.444444444444443</v>
      </c>
      <c r="AD25" s="28">
        <v>25.027777777777771</v>
      </c>
      <c r="AE25" s="23"/>
      <c r="AF25" s="23"/>
      <c r="AG25" s="23"/>
      <c r="AH25" s="25" t="s">
        <v>40</v>
      </c>
      <c r="AI25" s="25">
        <v>9</v>
      </c>
      <c r="AJ25" s="25">
        <v>148</v>
      </c>
      <c r="AK25" s="28">
        <v>16.444444444444443</v>
      </c>
      <c r="AL25" s="28">
        <v>24.277777777777771</v>
      </c>
      <c r="AM25" s="23"/>
      <c r="AN25" s="23"/>
    </row>
    <row r="26" spans="1:55" ht="15.75" x14ac:dyDescent="0.25">
      <c r="B26" s="46" t="s">
        <v>41</v>
      </c>
      <c r="C26" s="46">
        <v>9</v>
      </c>
      <c r="D26" s="46">
        <v>65</v>
      </c>
      <c r="E26" s="48">
        <v>7.2222222222222223</v>
      </c>
      <c r="F26" s="48">
        <v>1.6944444444444429</v>
      </c>
      <c r="G26" s="44"/>
      <c r="H26" s="44"/>
      <c r="I26" s="23"/>
      <c r="J26" s="46" t="s">
        <v>41</v>
      </c>
      <c r="K26" s="46">
        <v>9</v>
      </c>
      <c r="L26" s="46">
        <v>118</v>
      </c>
      <c r="N26" s="48">
        <v>2.1111111111111143</v>
      </c>
      <c r="O26" s="44"/>
      <c r="P26" s="44"/>
      <c r="Q26" s="23"/>
      <c r="R26" s="25" t="s">
        <v>41</v>
      </c>
      <c r="S26" s="25">
        <v>9</v>
      </c>
      <c r="T26" s="25">
        <v>158</v>
      </c>
      <c r="U26" s="28">
        <v>17.555555555555557</v>
      </c>
      <c r="V26" s="28">
        <v>14.527777777777771</v>
      </c>
      <c r="W26" s="23"/>
      <c r="X26" s="23"/>
      <c r="Y26" s="23"/>
      <c r="Z26" s="25" t="s">
        <v>41</v>
      </c>
      <c r="AA26" s="25">
        <v>9</v>
      </c>
      <c r="AB26" s="25">
        <v>193</v>
      </c>
      <c r="AC26" s="28">
        <v>21.444444444444443</v>
      </c>
      <c r="AD26" s="28">
        <v>26.027777777777828</v>
      </c>
      <c r="AE26" s="23"/>
      <c r="AF26" s="23"/>
      <c r="AG26" s="23"/>
      <c r="AH26" s="25" t="s">
        <v>41</v>
      </c>
      <c r="AI26" s="25">
        <v>9</v>
      </c>
      <c r="AJ26" s="25">
        <v>169</v>
      </c>
      <c r="AK26" s="28">
        <v>18.777777777777779</v>
      </c>
      <c r="AL26" s="28">
        <v>25.694444444444457</v>
      </c>
      <c r="AM26" s="23"/>
      <c r="AN26" s="23"/>
      <c r="AR26" s="124" t="s">
        <v>136</v>
      </c>
      <c r="AS26" s="115" t="s">
        <v>137</v>
      </c>
      <c r="AT26" s="124" t="s">
        <v>142</v>
      </c>
      <c r="AU26" s="124"/>
      <c r="AV26" s="124"/>
      <c r="AW26" s="124"/>
      <c r="AX26" s="124" t="s">
        <v>136</v>
      </c>
      <c r="AY26" s="115" t="s">
        <v>137</v>
      </c>
      <c r="AZ26" s="124" t="s">
        <v>142</v>
      </c>
      <c r="BA26" s="124"/>
      <c r="BB26" s="124"/>
      <c r="BC26" s="124"/>
    </row>
    <row r="27" spans="1:55" ht="16.5" thickBot="1" x14ac:dyDescent="0.3">
      <c r="B27" s="47" t="s">
        <v>42</v>
      </c>
      <c r="C27" s="47">
        <v>9</v>
      </c>
      <c r="D27" s="47">
        <v>46</v>
      </c>
      <c r="E27" s="49">
        <v>5.1111111111111107</v>
      </c>
      <c r="F27" s="49">
        <v>1.1111111111111107</v>
      </c>
      <c r="G27" s="44"/>
      <c r="H27" s="44"/>
      <c r="I27" s="23"/>
      <c r="J27" s="47" t="s">
        <v>42</v>
      </c>
      <c r="K27" s="47">
        <v>9</v>
      </c>
      <c r="L27" s="47">
        <v>83</v>
      </c>
      <c r="N27" s="49">
        <v>6.9444444444444429</v>
      </c>
      <c r="O27" s="44"/>
      <c r="P27" s="44"/>
      <c r="Q27" s="23"/>
      <c r="R27" s="26" t="s">
        <v>42</v>
      </c>
      <c r="S27" s="26">
        <v>9</v>
      </c>
      <c r="T27" s="26">
        <v>131</v>
      </c>
      <c r="U27" s="29">
        <v>14.555555555555555</v>
      </c>
      <c r="V27" s="29">
        <v>23.777777777777771</v>
      </c>
      <c r="W27" s="23"/>
      <c r="X27" s="23"/>
      <c r="Y27" s="23"/>
      <c r="Z27" s="26" t="s">
        <v>42</v>
      </c>
      <c r="AA27" s="26">
        <v>9</v>
      </c>
      <c r="AB27" s="26">
        <v>176</v>
      </c>
      <c r="AC27" s="29">
        <v>19.555555555555557</v>
      </c>
      <c r="AD27" s="29">
        <v>37.027777777777771</v>
      </c>
      <c r="AE27" s="23"/>
      <c r="AF27" s="23"/>
      <c r="AG27" s="23"/>
      <c r="AH27" s="26" t="s">
        <v>42</v>
      </c>
      <c r="AI27" s="26">
        <v>9</v>
      </c>
      <c r="AJ27" s="26">
        <v>141</v>
      </c>
      <c r="AK27" s="29">
        <v>15.666666666666666</v>
      </c>
      <c r="AL27" s="29">
        <v>30.75</v>
      </c>
      <c r="AM27" s="23"/>
      <c r="AN27" s="23"/>
      <c r="AR27" s="124"/>
      <c r="AS27" s="115"/>
      <c r="AT27" s="8" t="s">
        <v>138</v>
      </c>
      <c r="AU27" s="8" t="s">
        <v>139</v>
      </c>
      <c r="AV27" s="8" t="s">
        <v>140</v>
      </c>
      <c r="AW27" s="8" t="s">
        <v>141</v>
      </c>
      <c r="AX27" s="124"/>
      <c r="AY27" s="115"/>
      <c r="AZ27" s="8" t="s">
        <v>138</v>
      </c>
      <c r="BA27" s="8" t="s">
        <v>139</v>
      </c>
      <c r="BB27" s="8" t="s">
        <v>140</v>
      </c>
      <c r="BC27" s="8" t="s">
        <v>141</v>
      </c>
    </row>
    <row r="28" spans="1:55" ht="15.75" x14ac:dyDescent="0.25">
      <c r="B28" s="44"/>
      <c r="C28" s="44"/>
      <c r="D28" s="44"/>
      <c r="E28" s="44"/>
      <c r="F28" s="44"/>
      <c r="G28" s="44"/>
      <c r="H28" s="44"/>
      <c r="I28" s="23"/>
      <c r="J28" s="44"/>
      <c r="K28" s="44"/>
      <c r="L28" s="44"/>
      <c r="M28" s="44"/>
      <c r="N28" s="44"/>
      <c r="O28" s="44"/>
      <c r="P28" s="44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R28" s="124" t="s">
        <v>130</v>
      </c>
      <c r="AS28" s="3">
        <v>1.1000000000000001</v>
      </c>
      <c r="AT28" s="3">
        <v>5</v>
      </c>
      <c r="AU28" s="3">
        <v>16</v>
      </c>
      <c r="AV28" s="3">
        <v>21</v>
      </c>
      <c r="AW28" s="3">
        <v>27</v>
      </c>
      <c r="AX28" s="124" t="s">
        <v>28</v>
      </c>
      <c r="AY28" s="3">
        <v>1.1000000000000001</v>
      </c>
      <c r="AZ28" s="3">
        <v>7</v>
      </c>
      <c r="BA28" s="3">
        <v>11</v>
      </c>
      <c r="BB28" s="3">
        <v>15</v>
      </c>
      <c r="BC28" s="3">
        <v>17</v>
      </c>
    </row>
    <row r="29" spans="1:55" ht="15.75" x14ac:dyDescent="0.25">
      <c r="B29" s="44"/>
      <c r="C29" s="44"/>
      <c r="D29" s="44"/>
      <c r="E29" s="44"/>
      <c r="F29" s="44"/>
      <c r="G29" s="44"/>
      <c r="H29" s="44"/>
      <c r="I29" s="23"/>
      <c r="J29" s="44"/>
      <c r="K29" s="44"/>
      <c r="L29" s="44"/>
      <c r="M29" s="44"/>
      <c r="N29" s="44"/>
      <c r="O29" s="44"/>
      <c r="P29" s="44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R29" s="124"/>
      <c r="AS29" s="3">
        <v>1.2</v>
      </c>
      <c r="AT29" s="3">
        <v>7</v>
      </c>
      <c r="AU29" s="3">
        <v>13</v>
      </c>
      <c r="AV29" s="3">
        <v>19</v>
      </c>
      <c r="AW29" s="3">
        <v>25</v>
      </c>
      <c r="AX29" s="124"/>
      <c r="AY29" s="3">
        <v>1.2</v>
      </c>
      <c r="AZ29" s="3">
        <v>8</v>
      </c>
      <c r="BA29" s="3">
        <v>14</v>
      </c>
      <c r="BB29" s="3">
        <v>23</v>
      </c>
      <c r="BC29" s="3">
        <v>30</v>
      </c>
    </row>
    <row r="30" spans="1:55" ht="16.5" thickBot="1" x14ac:dyDescent="0.3">
      <c r="B30" s="44" t="s">
        <v>61</v>
      </c>
      <c r="C30" s="44"/>
      <c r="D30" s="44"/>
      <c r="E30" s="44"/>
      <c r="F30" s="44"/>
      <c r="G30" s="44"/>
      <c r="H30" s="44"/>
      <c r="I30" s="23"/>
      <c r="J30" s="44" t="s">
        <v>61</v>
      </c>
      <c r="K30" s="44"/>
      <c r="L30" s="44"/>
      <c r="M30" s="44"/>
      <c r="N30" s="44"/>
      <c r="O30" s="44"/>
      <c r="P30" s="44"/>
      <c r="Q30" s="23"/>
      <c r="R30" s="23" t="s">
        <v>61</v>
      </c>
      <c r="S30" s="23"/>
      <c r="T30" s="23"/>
      <c r="U30" s="23"/>
      <c r="V30" s="23"/>
      <c r="W30" s="23"/>
      <c r="X30" s="23"/>
      <c r="Y30" s="23"/>
      <c r="Z30" s="23" t="s">
        <v>61</v>
      </c>
      <c r="AA30" s="23"/>
      <c r="AB30" s="23"/>
      <c r="AC30" s="23"/>
      <c r="AD30" s="23"/>
      <c r="AE30" s="23"/>
      <c r="AF30" s="23"/>
      <c r="AG30" s="23"/>
      <c r="AH30" s="23" t="s">
        <v>61</v>
      </c>
      <c r="AI30" s="23"/>
      <c r="AJ30" s="23"/>
      <c r="AK30" s="23"/>
      <c r="AL30" s="23"/>
      <c r="AM30" s="23"/>
      <c r="AN30" s="23"/>
      <c r="AR30" s="124"/>
      <c r="AS30" s="3">
        <v>1.3</v>
      </c>
      <c r="AT30" s="3">
        <v>6</v>
      </c>
      <c r="AU30" s="3">
        <v>13</v>
      </c>
      <c r="AV30" s="3">
        <v>18</v>
      </c>
      <c r="AW30" s="3">
        <v>23</v>
      </c>
      <c r="AX30" s="124"/>
      <c r="AY30" s="3">
        <v>1.3</v>
      </c>
      <c r="AZ30" s="3">
        <v>7</v>
      </c>
      <c r="BA30" s="3">
        <v>12</v>
      </c>
      <c r="BB30" s="3">
        <v>15</v>
      </c>
      <c r="BC30" s="3">
        <v>19</v>
      </c>
    </row>
    <row r="31" spans="1:55" ht="15.75" x14ac:dyDescent="0.25">
      <c r="B31" s="45" t="s">
        <v>62</v>
      </c>
      <c r="C31" s="45" t="s">
        <v>63</v>
      </c>
      <c r="D31" s="45" t="s">
        <v>64</v>
      </c>
      <c r="E31" s="45" t="s">
        <v>65</v>
      </c>
      <c r="F31" s="45" t="s">
        <v>66</v>
      </c>
      <c r="G31" s="45" t="s">
        <v>67</v>
      </c>
      <c r="H31" s="45" t="s">
        <v>68</v>
      </c>
      <c r="I31" s="23"/>
      <c r="J31" s="45" t="s">
        <v>62</v>
      </c>
      <c r="K31" s="45" t="s">
        <v>63</v>
      </c>
      <c r="L31" s="45" t="s">
        <v>64</v>
      </c>
      <c r="M31" s="45" t="s">
        <v>65</v>
      </c>
      <c r="N31" s="45" t="s">
        <v>66</v>
      </c>
      <c r="O31" s="45" t="s">
        <v>67</v>
      </c>
      <c r="P31" s="45" t="s">
        <v>68</v>
      </c>
      <c r="Q31" s="23"/>
      <c r="R31" s="24" t="s">
        <v>62</v>
      </c>
      <c r="S31" s="24" t="s">
        <v>63</v>
      </c>
      <c r="T31" s="24" t="s">
        <v>64</v>
      </c>
      <c r="U31" s="24" t="s">
        <v>65</v>
      </c>
      <c r="V31" s="24" t="s">
        <v>66</v>
      </c>
      <c r="W31" s="24" t="s">
        <v>67</v>
      </c>
      <c r="X31" s="24" t="s">
        <v>68</v>
      </c>
      <c r="Y31" s="23"/>
      <c r="Z31" s="24" t="s">
        <v>62</v>
      </c>
      <c r="AA31" s="24" t="s">
        <v>63</v>
      </c>
      <c r="AB31" s="24" t="s">
        <v>64</v>
      </c>
      <c r="AC31" s="24" t="s">
        <v>65</v>
      </c>
      <c r="AD31" s="24" t="s">
        <v>66</v>
      </c>
      <c r="AE31" s="24" t="s">
        <v>67</v>
      </c>
      <c r="AF31" s="24" t="s">
        <v>68</v>
      </c>
      <c r="AG31" s="23"/>
      <c r="AH31" s="24" t="s">
        <v>62</v>
      </c>
      <c r="AI31" s="24" t="s">
        <v>63</v>
      </c>
      <c r="AJ31" s="24" t="s">
        <v>64</v>
      </c>
      <c r="AK31" s="24" t="s">
        <v>65</v>
      </c>
      <c r="AL31" s="24" t="s">
        <v>66</v>
      </c>
      <c r="AM31" s="24" t="s">
        <v>67</v>
      </c>
      <c r="AN31" s="24" t="s">
        <v>68</v>
      </c>
      <c r="AR31" s="124"/>
      <c r="AS31" s="3">
        <v>2.1</v>
      </c>
      <c r="AT31" s="3">
        <v>6</v>
      </c>
      <c r="AU31" s="3">
        <v>11</v>
      </c>
      <c r="AV31" s="3">
        <v>16</v>
      </c>
      <c r="AW31" s="3">
        <v>19</v>
      </c>
      <c r="AX31" s="124"/>
      <c r="AY31" s="3">
        <v>2.1</v>
      </c>
      <c r="AZ31" s="3">
        <v>10</v>
      </c>
      <c r="BA31" s="3">
        <v>15</v>
      </c>
      <c r="BB31" s="3">
        <v>23</v>
      </c>
      <c r="BC31" s="3">
        <v>27</v>
      </c>
    </row>
    <row r="32" spans="1:55" ht="15.75" x14ac:dyDescent="0.25">
      <c r="A32" s="11">
        <v>706</v>
      </c>
      <c r="B32" s="46" t="s">
        <v>93</v>
      </c>
      <c r="C32" s="48">
        <v>29.111111111111114</v>
      </c>
      <c r="D32" s="46">
        <v>4</v>
      </c>
      <c r="E32" s="48">
        <v>7.2777777777777786</v>
      </c>
      <c r="F32" s="48">
        <v>5.72052401746725</v>
      </c>
      <c r="G32" s="48">
        <v>9.7403238063517637E-4</v>
      </c>
      <c r="H32" s="48">
        <v>2.6059749491238664</v>
      </c>
      <c r="I32" s="23"/>
      <c r="J32" s="46" t="s">
        <v>93</v>
      </c>
      <c r="K32" s="48">
        <v>147.42222222222216</v>
      </c>
      <c r="L32" s="46">
        <v>4</v>
      </c>
      <c r="M32" s="48">
        <v>36.85555555555554</v>
      </c>
      <c r="N32" s="48">
        <v>7.2661555312157704</v>
      </c>
      <c r="O32" s="48">
        <v>1.6981781515860734E-4</v>
      </c>
      <c r="P32" s="48">
        <v>2.6059749491238664</v>
      </c>
      <c r="Q32" s="23"/>
      <c r="R32" s="25" t="s">
        <v>93</v>
      </c>
      <c r="S32" s="28">
        <v>69.244444444444525</v>
      </c>
      <c r="T32" s="25">
        <v>4</v>
      </c>
      <c r="U32" s="28">
        <v>17.311111111111131</v>
      </c>
      <c r="V32" s="28">
        <v>1.0860927152317894</v>
      </c>
      <c r="W32" s="28">
        <v>0.37638336554339391</v>
      </c>
      <c r="X32" s="28">
        <v>2.6059749491238664</v>
      </c>
      <c r="Y32" s="23"/>
      <c r="Z32" s="25" t="s">
        <v>93</v>
      </c>
      <c r="AA32" s="28">
        <v>72.888888888888914</v>
      </c>
      <c r="AB32" s="25">
        <v>4</v>
      </c>
      <c r="AC32" s="28">
        <v>18.222222222222229</v>
      </c>
      <c r="AD32" s="28">
        <v>0.64440078585461724</v>
      </c>
      <c r="AE32" s="28">
        <v>0.63404625370835388</v>
      </c>
      <c r="AF32" s="28">
        <v>2.6059749491238664</v>
      </c>
      <c r="AG32" s="23"/>
      <c r="AH32" s="25" t="s">
        <v>93</v>
      </c>
      <c r="AI32" s="25">
        <v>176.66666666666674</v>
      </c>
      <c r="AJ32" s="25">
        <v>4</v>
      </c>
      <c r="AK32" s="28">
        <v>44.166666666666686</v>
      </c>
      <c r="AL32" s="28">
        <v>1.8688293370945002</v>
      </c>
      <c r="AM32" s="28">
        <v>0.13483424991083237</v>
      </c>
      <c r="AN32" s="28">
        <v>2.6059749491238664</v>
      </c>
      <c r="AR32" s="124"/>
      <c r="AS32" s="3">
        <v>2.2000000000000002</v>
      </c>
      <c r="AT32" s="3">
        <v>4</v>
      </c>
      <c r="AU32" s="3">
        <v>9</v>
      </c>
      <c r="AV32" s="3">
        <v>12</v>
      </c>
      <c r="AW32" s="3">
        <v>14</v>
      </c>
      <c r="AX32" s="124"/>
      <c r="AY32" s="3">
        <v>2.2000000000000002</v>
      </c>
      <c r="AZ32" s="3">
        <v>7</v>
      </c>
      <c r="BA32" s="3">
        <v>12</v>
      </c>
      <c r="BB32" s="3">
        <v>14</v>
      </c>
      <c r="BC32" s="3">
        <v>17</v>
      </c>
    </row>
    <row r="33" spans="1:55" ht="15.75" x14ac:dyDescent="0.25">
      <c r="B33" s="46" t="s">
        <v>94</v>
      </c>
      <c r="C33" s="48">
        <v>50.888888888888886</v>
      </c>
      <c r="D33" s="46">
        <v>40</v>
      </c>
      <c r="E33" s="48">
        <v>1.2722222222222221</v>
      </c>
      <c r="F33" s="48"/>
      <c r="G33" s="48"/>
      <c r="H33" s="48"/>
      <c r="I33" s="23"/>
      <c r="J33" s="46" t="s">
        <v>94</v>
      </c>
      <c r="K33" s="48">
        <v>202.88888888888886</v>
      </c>
      <c r="L33" s="46">
        <v>40</v>
      </c>
      <c r="M33" s="48">
        <v>5.0722222222222211</v>
      </c>
      <c r="N33" s="48"/>
      <c r="O33" s="48"/>
      <c r="P33" s="48"/>
      <c r="Q33" s="23"/>
      <c r="R33" s="25" t="s">
        <v>94</v>
      </c>
      <c r="S33" s="28">
        <v>637.55555555555554</v>
      </c>
      <c r="T33" s="25">
        <v>40</v>
      </c>
      <c r="U33" s="28">
        <v>15.938888888888888</v>
      </c>
      <c r="V33" s="28"/>
      <c r="W33" s="28"/>
      <c r="X33" s="28"/>
      <c r="Y33" s="23"/>
      <c r="Z33" s="25" t="s">
        <v>94</v>
      </c>
      <c r="AA33" s="28">
        <v>1131.1111111111109</v>
      </c>
      <c r="AB33" s="25">
        <v>40</v>
      </c>
      <c r="AC33" s="28">
        <v>28.277777777777771</v>
      </c>
      <c r="AD33" s="28"/>
      <c r="AE33" s="28"/>
      <c r="AF33" s="28"/>
      <c r="AG33" s="23"/>
      <c r="AH33" s="25" t="s">
        <v>94</v>
      </c>
      <c r="AI33" s="25">
        <v>945.33333333333326</v>
      </c>
      <c r="AJ33" s="25">
        <v>40</v>
      </c>
      <c r="AK33" s="28">
        <v>23.633333333333333</v>
      </c>
      <c r="AL33" s="25"/>
      <c r="AM33" s="25"/>
      <c r="AN33" s="25"/>
      <c r="AR33" s="124"/>
      <c r="AS33" s="3">
        <v>2.2999999999999998</v>
      </c>
      <c r="AT33" s="3">
        <v>4</v>
      </c>
      <c r="AU33" s="3">
        <v>15</v>
      </c>
      <c r="AV33" s="3">
        <v>20</v>
      </c>
      <c r="AW33" s="3">
        <v>27</v>
      </c>
      <c r="AX33" s="124"/>
      <c r="AY33" s="3">
        <v>2.2999999999999998</v>
      </c>
      <c r="AZ33" s="3">
        <v>7</v>
      </c>
      <c r="BA33" s="3">
        <v>13</v>
      </c>
      <c r="BB33" s="3">
        <v>16</v>
      </c>
      <c r="BC33" s="3">
        <v>20</v>
      </c>
    </row>
    <row r="34" spans="1:55" ht="15.75" x14ac:dyDescent="0.25">
      <c r="B34" s="46"/>
      <c r="C34" s="46"/>
      <c r="D34" s="46"/>
      <c r="E34" s="46"/>
      <c r="F34" s="46"/>
      <c r="G34" s="46"/>
      <c r="H34" s="46"/>
      <c r="I34" s="23"/>
      <c r="J34" s="46"/>
      <c r="K34" s="48"/>
      <c r="L34" s="46"/>
      <c r="M34" s="46"/>
      <c r="N34" s="46"/>
      <c r="O34" s="46"/>
      <c r="P34" s="46"/>
      <c r="Q34" s="23"/>
      <c r="R34" s="25"/>
      <c r="S34" s="25"/>
      <c r="T34" s="25"/>
      <c r="U34" s="25"/>
      <c r="V34" s="25"/>
      <c r="W34" s="25"/>
      <c r="X34" s="25"/>
      <c r="Y34" s="23"/>
      <c r="Z34" s="25"/>
      <c r="AA34" s="25"/>
      <c r="AB34" s="25"/>
      <c r="AC34" s="25"/>
      <c r="AD34" s="25"/>
      <c r="AE34" s="25"/>
      <c r="AF34" s="25"/>
      <c r="AG34" s="23"/>
      <c r="AH34" s="25"/>
      <c r="AI34" s="25"/>
      <c r="AJ34" s="25"/>
      <c r="AK34" s="25"/>
      <c r="AL34" s="25"/>
      <c r="AM34" s="25"/>
      <c r="AN34" s="25"/>
      <c r="AR34" s="124"/>
      <c r="AS34" s="3">
        <v>3.1</v>
      </c>
      <c r="AT34" s="3">
        <v>4</v>
      </c>
      <c r="AU34" s="3">
        <v>14</v>
      </c>
      <c r="AV34" s="3">
        <v>19</v>
      </c>
      <c r="AW34" s="3">
        <v>25</v>
      </c>
      <c r="AX34" s="124"/>
      <c r="AY34" s="3">
        <v>3.1</v>
      </c>
      <c r="AZ34" s="3">
        <v>7</v>
      </c>
      <c r="BA34" s="3">
        <v>12</v>
      </c>
      <c r="BB34" s="3">
        <v>13</v>
      </c>
      <c r="BC34" s="3">
        <v>15</v>
      </c>
    </row>
    <row r="35" spans="1:55" ht="16.5" thickBot="1" x14ac:dyDescent="0.3">
      <c r="B35" s="47" t="s">
        <v>56</v>
      </c>
      <c r="C35" s="47">
        <v>80</v>
      </c>
      <c r="D35" s="47">
        <v>44</v>
      </c>
      <c r="E35" s="47"/>
      <c r="F35" s="47"/>
      <c r="G35" s="47"/>
      <c r="H35" s="47"/>
      <c r="I35" s="23"/>
      <c r="J35" s="47" t="s">
        <v>56</v>
      </c>
      <c r="K35" s="49">
        <v>350.31111111111102</v>
      </c>
      <c r="L35" s="47">
        <v>44</v>
      </c>
      <c r="M35" s="47"/>
      <c r="N35" s="47"/>
      <c r="O35" s="47"/>
      <c r="P35" s="47"/>
      <c r="Q35" s="23"/>
      <c r="R35" s="26" t="s">
        <v>56</v>
      </c>
      <c r="S35" s="26">
        <v>706.80000000000007</v>
      </c>
      <c r="T35" s="26">
        <v>44</v>
      </c>
      <c r="U35" s="26"/>
      <c r="V35" s="26"/>
      <c r="W35" s="26"/>
      <c r="X35" s="26"/>
      <c r="Y35" s="23"/>
      <c r="Z35" s="26" t="s">
        <v>56</v>
      </c>
      <c r="AA35" s="26">
        <v>1203.9999999999998</v>
      </c>
      <c r="AB35" s="26">
        <v>44</v>
      </c>
      <c r="AC35" s="26"/>
      <c r="AD35" s="26"/>
      <c r="AE35" s="26"/>
      <c r="AF35" s="26"/>
      <c r="AG35" s="23"/>
      <c r="AH35" s="26" t="s">
        <v>56</v>
      </c>
      <c r="AI35" s="26">
        <v>1122</v>
      </c>
      <c r="AJ35" s="26">
        <v>44</v>
      </c>
      <c r="AK35" s="26"/>
      <c r="AL35" s="26"/>
      <c r="AM35" s="26"/>
      <c r="AN35" s="26"/>
      <c r="AR35" s="124"/>
      <c r="AS35" s="3">
        <v>3.2</v>
      </c>
      <c r="AT35" s="3">
        <v>7</v>
      </c>
      <c r="AU35" s="3">
        <v>12</v>
      </c>
      <c r="AV35" s="3">
        <v>14</v>
      </c>
      <c r="AW35" s="3">
        <v>18</v>
      </c>
      <c r="AX35" s="124"/>
      <c r="AY35" s="3">
        <v>3.2</v>
      </c>
      <c r="AZ35" s="3">
        <v>5</v>
      </c>
      <c r="BA35" s="3">
        <v>14</v>
      </c>
      <c r="BB35" s="3">
        <v>19</v>
      </c>
      <c r="BC35" s="3">
        <v>25</v>
      </c>
    </row>
    <row r="36" spans="1:55" x14ac:dyDescent="0.25">
      <c r="AR36" s="124"/>
      <c r="AS36" s="3">
        <v>3.3</v>
      </c>
      <c r="AT36" s="3">
        <v>4</v>
      </c>
      <c r="AU36" s="3">
        <v>15</v>
      </c>
      <c r="AV36" s="3">
        <v>21</v>
      </c>
      <c r="AW36" s="3">
        <v>27</v>
      </c>
      <c r="AX36" s="124"/>
      <c r="AY36" s="3">
        <v>3.3</v>
      </c>
      <c r="AZ36" s="3">
        <v>7</v>
      </c>
      <c r="BA36" s="3">
        <v>15</v>
      </c>
      <c r="BB36" s="3">
        <v>20</v>
      </c>
      <c r="BC36" s="3">
        <v>23</v>
      </c>
    </row>
    <row r="37" spans="1:55" ht="15.75" x14ac:dyDescent="0.25">
      <c r="B37" s="30"/>
      <c r="C37" s="30"/>
      <c r="D37" s="30" t="s">
        <v>84</v>
      </c>
      <c r="E37" s="30" t="s">
        <v>85</v>
      </c>
      <c r="F37" s="30" t="s">
        <v>86</v>
      </c>
      <c r="J37" s="30"/>
      <c r="K37" s="30"/>
      <c r="L37" s="30" t="s">
        <v>84</v>
      </c>
      <c r="M37" s="30" t="s">
        <v>85</v>
      </c>
      <c r="N37" s="30" t="s">
        <v>86</v>
      </c>
      <c r="AR37" s="124" t="s">
        <v>131</v>
      </c>
      <c r="AS37" s="3">
        <v>1.1000000000000001</v>
      </c>
      <c r="AT37" s="3">
        <v>6</v>
      </c>
      <c r="AU37" s="3">
        <v>16</v>
      </c>
      <c r="AV37" s="3">
        <v>23</v>
      </c>
      <c r="AW37" s="3">
        <v>29</v>
      </c>
      <c r="AX37" s="124" t="s">
        <v>134</v>
      </c>
      <c r="AY37" s="3">
        <v>1.1000000000000001</v>
      </c>
      <c r="AZ37" s="3">
        <v>6</v>
      </c>
      <c r="BA37" s="3">
        <v>8</v>
      </c>
      <c r="BB37" s="3">
        <v>14</v>
      </c>
      <c r="BC37" s="3">
        <v>19</v>
      </c>
    </row>
    <row r="38" spans="1:55" ht="16.5" thickBot="1" x14ac:dyDescent="0.3">
      <c r="B38" s="30"/>
      <c r="C38" s="30"/>
      <c r="D38" s="30">
        <v>0.05</v>
      </c>
      <c r="E38" s="30">
        <f>D33</f>
        <v>40</v>
      </c>
      <c r="F38" s="32">
        <f>E33</f>
        <v>1.2722222222222221</v>
      </c>
      <c r="J38" s="30"/>
      <c r="K38" s="30"/>
      <c r="L38" s="30">
        <v>0.05</v>
      </c>
      <c r="M38" s="30">
        <f>L33</f>
        <v>40</v>
      </c>
      <c r="N38" s="32">
        <f>M33</f>
        <v>5.0722222222222211</v>
      </c>
      <c r="P38" s="48">
        <v>13.111111111111111</v>
      </c>
      <c r="Q38" s="48">
        <v>11.777777777777779</v>
      </c>
      <c r="R38" s="48">
        <v>9</v>
      </c>
      <c r="S38" s="48">
        <v>13.111111111111111</v>
      </c>
      <c r="T38" s="49">
        <v>9.2222222222222214</v>
      </c>
      <c r="AR38" s="124"/>
      <c r="AS38" s="3">
        <v>1.2</v>
      </c>
      <c r="AT38" s="3">
        <v>6</v>
      </c>
      <c r="AU38" s="3">
        <v>11</v>
      </c>
      <c r="AV38" s="3">
        <v>14</v>
      </c>
      <c r="AW38" s="3">
        <v>18</v>
      </c>
      <c r="AX38" s="124"/>
      <c r="AY38" s="3">
        <v>1.2</v>
      </c>
      <c r="AZ38" s="3">
        <v>6</v>
      </c>
      <c r="BA38" s="3">
        <v>9</v>
      </c>
      <c r="BB38" s="3">
        <v>14</v>
      </c>
      <c r="BC38" s="3">
        <v>17</v>
      </c>
    </row>
    <row r="39" spans="1:55" ht="15.75" x14ac:dyDescent="0.25">
      <c r="B39" s="30"/>
      <c r="C39" s="30"/>
      <c r="D39" s="30"/>
      <c r="E39" s="30"/>
      <c r="F39" s="30"/>
      <c r="J39" s="30"/>
      <c r="K39" s="30"/>
      <c r="L39" s="30"/>
      <c r="M39" s="30"/>
      <c r="N39" s="30"/>
      <c r="AR39" s="124"/>
      <c r="AS39" s="3">
        <v>1.3</v>
      </c>
      <c r="AT39" s="3">
        <v>5</v>
      </c>
      <c r="AU39" s="3">
        <v>13</v>
      </c>
      <c r="AV39" s="3">
        <v>17</v>
      </c>
      <c r="AW39" s="3">
        <v>22</v>
      </c>
      <c r="AX39" s="124"/>
      <c r="AY39" s="3">
        <v>1.3</v>
      </c>
      <c r="AZ39" s="3">
        <v>3</v>
      </c>
      <c r="BA39" s="3">
        <v>7</v>
      </c>
      <c r="BB39" s="3">
        <v>10</v>
      </c>
      <c r="BC39" s="3">
        <v>15</v>
      </c>
    </row>
    <row r="40" spans="1:55" ht="15.75" x14ac:dyDescent="0.25">
      <c r="B40" s="30"/>
      <c r="C40" s="30" t="s">
        <v>88</v>
      </c>
      <c r="D40" s="30">
        <f>_xlfn.T.INV.2T(D38,E38)</f>
        <v>2.0210753903062737</v>
      </c>
      <c r="E40" s="30"/>
      <c r="F40" s="30"/>
      <c r="J40" s="30"/>
      <c r="K40" s="30" t="s">
        <v>88</v>
      </c>
      <c r="L40" s="30">
        <f>_xlfn.T.INV.2T(L38,M38)</f>
        <v>2.0210753903062737</v>
      </c>
      <c r="M40" s="30"/>
      <c r="N40" s="30"/>
      <c r="AR40" s="124"/>
      <c r="AS40" s="3">
        <v>2.1</v>
      </c>
      <c r="AT40" s="3">
        <v>5</v>
      </c>
      <c r="AU40" s="3">
        <v>8</v>
      </c>
      <c r="AV40" s="3">
        <v>10</v>
      </c>
      <c r="AW40" s="3">
        <v>13</v>
      </c>
      <c r="AX40" s="124"/>
      <c r="AY40" s="3">
        <v>2.1</v>
      </c>
      <c r="AZ40" s="3">
        <v>4</v>
      </c>
      <c r="BA40" s="3">
        <v>6</v>
      </c>
      <c r="BB40" s="3">
        <v>9</v>
      </c>
      <c r="BC40" s="3">
        <v>12</v>
      </c>
    </row>
    <row r="41" spans="1:55" ht="15.75" x14ac:dyDescent="0.25">
      <c r="B41" s="30" t="s">
        <v>89</v>
      </c>
      <c r="C41" s="30" t="s">
        <v>90</v>
      </c>
      <c r="D41" s="30">
        <f>(1/3+1/3)</f>
        <v>0.66666666666666663</v>
      </c>
      <c r="E41" s="30"/>
      <c r="F41" s="30"/>
      <c r="J41" s="30" t="s">
        <v>89</v>
      </c>
      <c r="K41" s="30" t="s">
        <v>90</v>
      </c>
      <c r="L41" s="30">
        <f>(1/3+1/3)</f>
        <v>0.66666666666666663</v>
      </c>
      <c r="M41" s="30"/>
      <c r="N41" s="30"/>
      <c r="AR41" s="124"/>
      <c r="AS41" s="3">
        <v>2.2000000000000002</v>
      </c>
      <c r="AT41" s="3">
        <v>6</v>
      </c>
      <c r="AU41" s="3">
        <v>14</v>
      </c>
      <c r="AV41" s="3">
        <v>19</v>
      </c>
      <c r="AW41" s="3">
        <v>23</v>
      </c>
      <c r="AX41" s="124"/>
      <c r="AY41" s="3">
        <v>2.2000000000000002</v>
      </c>
      <c r="AZ41" s="3">
        <v>5</v>
      </c>
      <c r="BA41" s="3">
        <v>7</v>
      </c>
      <c r="BB41" s="3">
        <v>9</v>
      </c>
      <c r="BC41" s="3">
        <v>13</v>
      </c>
    </row>
    <row r="42" spans="1:55" ht="15.75" x14ac:dyDescent="0.25">
      <c r="B42" s="30"/>
      <c r="C42" s="30" t="s">
        <v>91</v>
      </c>
      <c r="D42" s="30">
        <f>(F38*D41)^0.5</f>
        <v>0.92094959044898228</v>
      </c>
      <c r="E42" s="30"/>
      <c r="F42" s="30"/>
      <c r="J42" s="30"/>
      <c r="K42" s="30" t="s">
        <v>91</v>
      </c>
      <c r="L42" s="30">
        <f>(N38*L41)^0.5</f>
        <v>1.8388804967918606</v>
      </c>
      <c r="M42" s="30"/>
      <c r="N42" s="30"/>
      <c r="AK42" s="69">
        <v>21.333333333333332</v>
      </c>
      <c r="AL42" s="69">
        <v>17.777777777777779</v>
      </c>
      <c r="AM42" s="69">
        <v>16.444444444444443</v>
      </c>
      <c r="AN42" s="69">
        <v>18.777777777777779</v>
      </c>
      <c r="AO42" s="69">
        <v>15.666666666666666</v>
      </c>
      <c r="AR42" s="124"/>
      <c r="AS42" s="3">
        <v>2.2999999999999998</v>
      </c>
      <c r="AT42" s="3">
        <v>3</v>
      </c>
      <c r="AU42" s="3">
        <v>12</v>
      </c>
      <c r="AV42" s="3">
        <v>14</v>
      </c>
      <c r="AW42" s="3">
        <v>16</v>
      </c>
      <c r="AX42" s="124"/>
      <c r="AY42" s="3">
        <v>2.2999999999999998</v>
      </c>
      <c r="AZ42" s="3">
        <v>5</v>
      </c>
      <c r="BA42" s="3">
        <v>9</v>
      </c>
      <c r="BB42" s="3">
        <v>17</v>
      </c>
      <c r="BC42" s="3">
        <v>23</v>
      </c>
    </row>
    <row r="43" spans="1:55" ht="15.75" x14ac:dyDescent="0.25">
      <c r="B43" s="30"/>
      <c r="C43" s="30" t="s">
        <v>92</v>
      </c>
      <c r="D43" s="30">
        <f>D42*D40</f>
        <v>1.8613085529690798</v>
      </c>
      <c r="E43" s="30"/>
      <c r="F43" s="30"/>
      <c r="J43" s="30"/>
      <c r="K43" s="30" t="s">
        <v>92</v>
      </c>
      <c r="L43" s="30">
        <f>L42*L40</f>
        <v>3.7165161177802042</v>
      </c>
      <c r="M43" s="30"/>
      <c r="N43" s="30"/>
      <c r="R43" s="3"/>
      <c r="S43" s="74">
        <v>22</v>
      </c>
      <c r="T43" s="74">
        <v>36</v>
      </c>
      <c r="U43" s="74">
        <v>50</v>
      </c>
      <c r="V43" s="82">
        <v>67</v>
      </c>
      <c r="AR43" s="124"/>
      <c r="AS43" s="3">
        <v>3.1</v>
      </c>
      <c r="AT43" s="3">
        <v>4</v>
      </c>
      <c r="AU43" s="3">
        <v>10</v>
      </c>
      <c r="AV43" s="3">
        <v>16</v>
      </c>
      <c r="AW43" s="3">
        <v>21</v>
      </c>
      <c r="AX43" s="124"/>
      <c r="AY43" s="3">
        <v>3.1</v>
      </c>
      <c r="AZ43" s="3">
        <v>6</v>
      </c>
      <c r="BA43" s="3">
        <v>11</v>
      </c>
      <c r="BB43" s="3">
        <v>17</v>
      </c>
      <c r="BC43" s="3">
        <v>24</v>
      </c>
    </row>
    <row r="44" spans="1:55" x14ac:dyDescent="0.25">
      <c r="R44" s="74" t="s">
        <v>25</v>
      </c>
      <c r="S44" s="6">
        <v>5.2222222222222223</v>
      </c>
      <c r="T44" s="6">
        <v>13.11</v>
      </c>
      <c r="U44" s="6">
        <v>17.777777777777779</v>
      </c>
      <c r="V44" s="6">
        <v>22.777777777777779</v>
      </c>
      <c r="AR44" s="124"/>
      <c r="AS44" s="3">
        <v>3.2</v>
      </c>
      <c r="AT44" s="3">
        <v>6</v>
      </c>
      <c r="AU44" s="3">
        <v>14</v>
      </c>
      <c r="AV44" s="3">
        <v>19</v>
      </c>
      <c r="AW44" s="3">
        <v>26</v>
      </c>
      <c r="AX44" s="124"/>
      <c r="AY44" s="3">
        <v>3.2</v>
      </c>
      <c r="AZ44" s="3">
        <v>6</v>
      </c>
      <c r="BA44" s="3">
        <v>14</v>
      </c>
      <c r="BB44" s="3">
        <v>24</v>
      </c>
      <c r="BC44" s="3">
        <v>31</v>
      </c>
    </row>
    <row r="45" spans="1:55" x14ac:dyDescent="0.25">
      <c r="R45" s="74" t="s">
        <v>95</v>
      </c>
      <c r="S45" s="6">
        <v>5.1111111111111107</v>
      </c>
      <c r="T45" s="6">
        <v>11.78</v>
      </c>
      <c r="U45" s="6">
        <v>15.777777777777779</v>
      </c>
      <c r="V45" s="6">
        <v>20.111111111111111</v>
      </c>
      <c r="AR45" s="124"/>
      <c r="AS45" s="3">
        <v>3.3</v>
      </c>
      <c r="AT45" s="3">
        <v>5</v>
      </c>
      <c r="AU45" s="3">
        <v>8</v>
      </c>
      <c r="AV45" s="3">
        <v>10</v>
      </c>
      <c r="AW45" s="3">
        <v>13</v>
      </c>
      <c r="AX45" s="124"/>
      <c r="AY45" s="3">
        <v>3.3</v>
      </c>
      <c r="AZ45" s="3">
        <v>5</v>
      </c>
      <c r="BA45" s="3">
        <v>12</v>
      </c>
      <c r="BB45" s="3">
        <v>17</v>
      </c>
      <c r="BC45" s="3">
        <v>22</v>
      </c>
    </row>
    <row r="46" spans="1:55" x14ac:dyDescent="0.25">
      <c r="B46" s="18" t="s">
        <v>77</v>
      </c>
      <c r="C46" s="18" t="s">
        <v>78</v>
      </c>
      <c r="D46" s="18" t="s">
        <v>79</v>
      </c>
      <c r="E46" s="18" t="s">
        <v>80</v>
      </c>
      <c r="F46" s="18" t="s">
        <v>81</v>
      </c>
      <c r="G46" s="18" t="s">
        <v>82</v>
      </c>
      <c r="H46" s="18" t="s">
        <v>83</v>
      </c>
      <c r="J46" s="18" t="s">
        <v>77</v>
      </c>
      <c r="K46" s="18" t="s">
        <v>78</v>
      </c>
      <c r="L46" s="18" t="s">
        <v>79</v>
      </c>
      <c r="M46" s="18" t="s">
        <v>80</v>
      </c>
      <c r="N46" s="18" t="s">
        <v>81</v>
      </c>
      <c r="O46" s="18" t="s">
        <v>82</v>
      </c>
      <c r="P46" s="18" t="s">
        <v>83</v>
      </c>
      <c r="R46" s="76" t="s">
        <v>27</v>
      </c>
      <c r="S46" s="6">
        <v>5.666666666666667</v>
      </c>
      <c r="T46" s="6">
        <v>9</v>
      </c>
      <c r="U46" s="6">
        <v>17.333333333333332</v>
      </c>
      <c r="V46" s="6">
        <v>19.444444444444443</v>
      </c>
      <c r="AR46" s="124" t="s">
        <v>132</v>
      </c>
      <c r="AS46" s="3">
        <v>1.1000000000000001</v>
      </c>
      <c r="AT46" s="3">
        <v>6</v>
      </c>
      <c r="AU46" s="3">
        <v>12</v>
      </c>
      <c r="AV46" s="3">
        <v>15</v>
      </c>
      <c r="AW46" s="3">
        <v>27</v>
      </c>
    </row>
    <row r="47" spans="1:55" x14ac:dyDescent="0.25">
      <c r="A47" s="11">
        <v>706</v>
      </c>
      <c r="B47" s="18" t="s">
        <v>38</v>
      </c>
      <c r="C47" s="19">
        <f>$E$23</f>
        <v>5.2222222222222223</v>
      </c>
      <c r="D47" s="18" t="s">
        <v>39</v>
      </c>
      <c r="E47" s="19">
        <f>E24</f>
        <v>5.1111111111111107</v>
      </c>
      <c r="F47" s="20">
        <f t="shared" ref="F47:F66" si="0">ABS(C47-E47)</f>
        <v>0.1111111111111116</v>
      </c>
      <c r="G47" s="52">
        <f>$D$43</f>
        <v>1.8613085529690798</v>
      </c>
      <c r="H47" s="18" t="str">
        <f>IF(F47&lt;G47,"Tidak Berbeda Signifikan","Berbeda Signifikan")</f>
        <v>Tidak Berbeda Signifikan</v>
      </c>
      <c r="J47" s="18" t="s">
        <v>38</v>
      </c>
      <c r="K47" s="19">
        <f>'HASIL PRODUKTIF (one way)'!$D$93</f>
        <v>13.111111111111111</v>
      </c>
      <c r="L47" s="18" t="s">
        <v>39</v>
      </c>
      <c r="M47" s="19">
        <f>'HASIL PRODUKTIF (one way)'!E93</f>
        <v>11.777777777777779</v>
      </c>
      <c r="N47" s="20">
        <f>ABS(K47-M47)</f>
        <v>1.3333333333333321</v>
      </c>
      <c r="O47" s="52">
        <f>L43</f>
        <v>3.7165161177802042</v>
      </c>
      <c r="P47" s="18" t="str">
        <f>IF(N47&lt;O47,"Tidak Berbeda Signifikan","Berbeda Signifikan")</f>
        <v>Tidak Berbeda Signifikan</v>
      </c>
      <c r="R47" s="74" t="s">
        <v>28</v>
      </c>
      <c r="S47" s="6">
        <v>7.2222222222222223</v>
      </c>
      <c r="T47" s="6">
        <v>13.11</v>
      </c>
      <c r="U47" s="6">
        <v>17.555555555555557</v>
      </c>
      <c r="V47" s="6">
        <v>21.444444444444443</v>
      </c>
      <c r="AR47" s="124"/>
      <c r="AS47" s="3">
        <v>1.2</v>
      </c>
      <c r="AT47" s="3">
        <v>4</v>
      </c>
      <c r="AU47" s="3">
        <v>6</v>
      </c>
      <c r="AV47" s="3">
        <v>22</v>
      </c>
      <c r="AW47" s="3">
        <v>13</v>
      </c>
    </row>
    <row r="48" spans="1:55" x14ac:dyDescent="0.25">
      <c r="B48" s="18" t="s">
        <v>38</v>
      </c>
      <c r="C48" s="19">
        <f>$E$23</f>
        <v>5.2222222222222223</v>
      </c>
      <c r="D48" s="18" t="s">
        <v>40</v>
      </c>
      <c r="E48" s="19">
        <f>E25</f>
        <v>5.666666666666667</v>
      </c>
      <c r="F48" s="20">
        <f t="shared" si="0"/>
        <v>0.44444444444444464</v>
      </c>
      <c r="G48" s="52">
        <f>G47</f>
        <v>1.8613085529690798</v>
      </c>
      <c r="H48" s="18" t="str">
        <f t="shared" ref="H48:H66" si="1">IF(F48&lt;G48,"Tidak Berbeda Signifikan","Berbeda Signifikan")</f>
        <v>Tidak Berbeda Signifikan</v>
      </c>
      <c r="J48" s="18" t="s">
        <v>38</v>
      </c>
      <c r="K48" s="19">
        <f>'HASIL PRODUKTIF (one way)'!$D$93</f>
        <v>13.111111111111111</v>
      </c>
      <c r="L48" s="18" t="s">
        <v>40</v>
      </c>
      <c r="M48" s="19">
        <f>'HASIL PRODUKTIF (one way)'!F93</f>
        <v>9</v>
      </c>
      <c r="N48" s="20">
        <f>ABS(K48-M48)</f>
        <v>4.1111111111111107</v>
      </c>
      <c r="O48" s="52">
        <f>O47</f>
        <v>3.7165161177802042</v>
      </c>
      <c r="P48" s="18" t="str">
        <f t="shared" ref="P48:P66" si="2">IF(N48&lt;O48,"Tidak Berbeda Signifikan","Berbeda Signifikan")</f>
        <v>Berbeda Signifikan</v>
      </c>
      <c r="R48" s="74" t="s">
        <v>29</v>
      </c>
      <c r="S48" s="6">
        <v>5.1111111111111107</v>
      </c>
      <c r="T48" s="6">
        <v>9.2200000000000006</v>
      </c>
      <c r="U48" s="6">
        <v>14.555555555555555</v>
      </c>
      <c r="V48" s="6">
        <v>19.555555555555557</v>
      </c>
      <c r="AR48" s="124"/>
      <c r="AS48" s="3">
        <v>1.3</v>
      </c>
      <c r="AT48" s="3">
        <v>6</v>
      </c>
      <c r="AU48" s="3">
        <v>9</v>
      </c>
      <c r="AV48" s="3">
        <v>15</v>
      </c>
      <c r="AW48" s="3">
        <v>19</v>
      </c>
    </row>
    <row r="49" spans="2:63" x14ac:dyDescent="0.25">
      <c r="B49" s="18" t="s">
        <v>38</v>
      </c>
      <c r="C49" s="19">
        <f>$E$23</f>
        <v>5.2222222222222223</v>
      </c>
      <c r="D49" s="18" t="s">
        <v>41</v>
      </c>
      <c r="E49" s="19">
        <f>E26</f>
        <v>7.2222222222222223</v>
      </c>
      <c r="F49" s="20">
        <f t="shared" si="0"/>
        <v>2</v>
      </c>
      <c r="G49" s="52">
        <f t="shared" ref="G49:G66" si="3">G48</f>
        <v>1.8613085529690798</v>
      </c>
      <c r="H49" s="18" t="str">
        <f t="shared" si="1"/>
        <v>Berbeda Signifikan</v>
      </c>
      <c r="J49" s="18" t="s">
        <v>38</v>
      </c>
      <c r="K49" s="19">
        <f>'HASIL PRODUKTIF (one way)'!$D$93</f>
        <v>13.111111111111111</v>
      </c>
      <c r="L49" s="18" t="s">
        <v>41</v>
      </c>
      <c r="M49" s="19">
        <f>'HASIL PRODUKTIF (one way)'!G93</f>
        <v>13.111111111111111</v>
      </c>
      <c r="N49" s="20">
        <f>ABS(K49-M49)</f>
        <v>0</v>
      </c>
      <c r="O49" s="52">
        <f t="shared" ref="O49:O66" si="4">O48</f>
        <v>3.7165161177802042</v>
      </c>
      <c r="P49" s="18" t="str">
        <f t="shared" si="2"/>
        <v>Tidak Berbeda Signifikan</v>
      </c>
      <c r="AR49" s="124"/>
      <c r="AS49" s="3">
        <v>2.1</v>
      </c>
      <c r="AT49" s="3">
        <v>5</v>
      </c>
      <c r="AU49" s="3">
        <v>11</v>
      </c>
      <c r="AV49" s="3">
        <v>23</v>
      </c>
      <c r="AW49" s="3">
        <v>26</v>
      </c>
    </row>
    <row r="50" spans="2:63" x14ac:dyDescent="0.25">
      <c r="B50" s="18" t="s">
        <v>38</v>
      </c>
      <c r="C50" s="19">
        <f>$E$23</f>
        <v>5.2222222222222223</v>
      </c>
      <c r="D50" s="18" t="s">
        <v>42</v>
      </c>
      <c r="E50" s="19">
        <f>E27</f>
        <v>5.1111111111111107</v>
      </c>
      <c r="F50" s="20">
        <f t="shared" si="0"/>
        <v>0.1111111111111116</v>
      </c>
      <c r="G50" s="52">
        <f t="shared" si="3"/>
        <v>1.8613085529690798</v>
      </c>
      <c r="H50" s="18" t="str">
        <f t="shared" si="1"/>
        <v>Tidak Berbeda Signifikan</v>
      </c>
      <c r="J50" s="18" t="s">
        <v>38</v>
      </c>
      <c r="K50" s="19">
        <f>'HASIL PRODUKTIF (one way)'!$D$93</f>
        <v>13.111111111111111</v>
      </c>
      <c r="L50" s="18" t="s">
        <v>42</v>
      </c>
      <c r="M50" s="19">
        <f>'HASIL PRODUKTIF (one way)'!H93</f>
        <v>9.2222222222222214</v>
      </c>
      <c r="N50" s="20">
        <f>ABS(K50-M50)</f>
        <v>3.8888888888888893</v>
      </c>
      <c r="O50" s="52">
        <f t="shared" si="4"/>
        <v>3.7165161177802042</v>
      </c>
      <c r="P50" s="18" t="str">
        <f t="shared" si="2"/>
        <v>Berbeda Signifikan</v>
      </c>
      <c r="S50">
        <v>0.43390275977259174</v>
      </c>
      <c r="T50">
        <v>0.73493091974016433</v>
      </c>
      <c r="U50">
        <v>1.0511604404680284</v>
      </c>
      <c r="V50">
        <v>1.5703660027891748</v>
      </c>
      <c r="AR50" s="124"/>
      <c r="AS50" s="3">
        <v>2.2000000000000002</v>
      </c>
      <c r="AT50" s="3">
        <v>6</v>
      </c>
      <c r="AU50" s="3">
        <v>8</v>
      </c>
      <c r="AV50" s="3">
        <v>14</v>
      </c>
      <c r="AW50" s="3">
        <v>15</v>
      </c>
    </row>
    <row r="51" spans="2:63" x14ac:dyDescent="0.25">
      <c r="B51" s="18" t="s">
        <v>39</v>
      </c>
      <c r="C51" s="19">
        <f>$E$24</f>
        <v>5.1111111111111107</v>
      </c>
      <c r="D51" s="18" t="s">
        <v>38</v>
      </c>
      <c r="E51" s="19">
        <f>E23</f>
        <v>5.2222222222222223</v>
      </c>
      <c r="F51" s="20">
        <f t="shared" si="0"/>
        <v>0.1111111111111116</v>
      </c>
      <c r="G51" s="52">
        <f t="shared" si="3"/>
        <v>1.8613085529690798</v>
      </c>
      <c r="H51" s="18" t="str">
        <f t="shared" si="1"/>
        <v>Tidak Berbeda Signifikan</v>
      </c>
      <c r="J51" s="18" t="s">
        <v>39</v>
      </c>
      <c r="K51" s="19">
        <f>'HASIL PRODUKTIF (one way)'!$E$93</f>
        <v>11.777777777777779</v>
      </c>
      <c r="L51" s="18" t="s">
        <v>38</v>
      </c>
      <c r="M51" s="19">
        <f>'HASIL PRODUKTIF (one way)'!D93</f>
        <v>13.111111111111111</v>
      </c>
      <c r="N51" s="20">
        <f t="shared" ref="N51:N58" si="5">ABS(K51-M51)</f>
        <v>1.3333333333333321</v>
      </c>
      <c r="O51" s="52">
        <f t="shared" si="4"/>
        <v>3.7165161177802042</v>
      </c>
      <c r="P51" s="18" t="str">
        <f t="shared" si="2"/>
        <v>Tidak Berbeda Signifikan</v>
      </c>
      <c r="S51">
        <v>0.35136418446315321</v>
      </c>
      <c r="T51">
        <v>0.92462872094962512</v>
      </c>
      <c r="U51">
        <v>1.4315665251916811</v>
      </c>
      <c r="V51">
        <v>1.8592445034090561</v>
      </c>
      <c r="AR51" s="124"/>
      <c r="AS51" s="3">
        <v>2.2999999999999998</v>
      </c>
      <c r="AT51" s="3">
        <v>5</v>
      </c>
      <c r="AU51" s="3">
        <v>7</v>
      </c>
      <c r="AV51" s="3">
        <v>16</v>
      </c>
      <c r="AW51" s="3">
        <v>15</v>
      </c>
    </row>
    <row r="52" spans="2:63" x14ac:dyDescent="0.25">
      <c r="B52" s="18" t="s">
        <v>39</v>
      </c>
      <c r="C52" s="19">
        <f>$E$24</f>
        <v>5.1111111111111107</v>
      </c>
      <c r="D52" s="18" t="s">
        <v>40</v>
      </c>
      <c r="E52" s="19">
        <f>E48</f>
        <v>5.666666666666667</v>
      </c>
      <c r="F52" s="20">
        <f t="shared" si="0"/>
        <v>0.55555555555555625</v>
      </c>
      <c r="G52" s="52">
        <f t="shared" si="3"/>
        <v>1.8613085529690798</v>
      </c>
      <c r="H52" s="18" t="str">
        <f t="shared" si="1"/>
        <v>Tidak Berbeda Signifikan</v>
      </c>
      <c r="J52" s="18" t="s">
        <v>39</v>
      </c>
      <c r="K52" s="19">
        <f>'HASIL PRODUKTIF (one way)'!$E$93</f>
        <v>11.777777777777779</v>
      </c>
      <c r="L52" s="18" t="s">
        <v>40</v>
      </c>
      <c r="M52" s="19">
        <f>M48</f>
        <v>9</v>
      </c>
      <c r="N52" s="20">
        <f t="shared" si="5"/>
        <v>2.7777777777777786</v>
      </c>
      <c r="O52" s="52">
        <f t="shared" si="4"/>
        <v>3.7165161177802042</v>
      </c>
      <c r="P52" s="18" t="str">
        <f t="shared" si="2"/>
        <v>Tidak Berbeda Signifikan</v>
      </c>
      <c r="S52">
        <v>0.28867513459481287</v>
      </c>
      <c r="T52">
        <v>0.6454972243679028</v>
      </c>
      <c r="U52">
        <v>1.2018504251546631</v>
      </c>
      <c r="V52">
        <v>1.667592335533737</v>
      </c>
      <c r="AR52" s="124"/>
      <c r="AS52" s="3">
        <v>3.1</v>
      </c>
      <c r="AT52" s="3">
        <v>6</v>
      </c>
      <c r="AU52" s="3">
        <v>10</v>
      </c>
      <c r="AV52" s="3">
        <v>13</v>
      </c>
      <c r="AW52" s="3">
        <v>20</v>
      </c>
    </row>
    <row r="53" spans="2:63" x14ac:dyDescent="0.25">
      <c r="B53" s="18" t="s">
        <v>39</v>
      </c>
      <c r="C53" s="19">
        <f>$E$24</f>
        <v>5.1111111111111107</v>
      </c>
      <c r="D53" s="18" t="s">
        <v>41</v>
      </c>
      <c r="E53" s="19">
        <f>E49</f>
        <v>7.2222222222222223</v>
      </c>
      <c r="F53" s="20">
        <f t="shared" si="0"/>
        <v>2.1111111111111116</v>
      </c>
      <c r="G53" s="52">
        <f t="shared" si="3"/>
        <v>1.8613085529690798</v>
      </c>
      <c r="H53" s="18" t="str">
        <f t="shared" si="1"/>
        <v>Berbeda Signifikan</v>
      </c>
      <c r="J53" s="18" t="s">
        <v>39</v>
      </c>
      <c r="K53" s="19">
        <f>'HASIL PRODUKTIF (one way)'!$E$93</f>
        <v>11.777777777777779</v>
      </c>
      <c r="L53" s="18" t="s">
        <v>41</v>
      </c>
      <c r="M53" s="19">
        <f>M49</f>
        <v>13.111111111111111</v>
      </c>
      <c r="N53" s="20">
        <f t="shared" si="5"/>
        <v>1.3333333333333321</v>
      </c>
      <c r="O53" s="52">
        <f t="shared" si="4"/>
        <v>3.7165161177802042</v>
      </c>
      <c r="P53" s="18" t="str">
        <f t="shared" si="2"/>
        <v>Tidak Berbeda Signifikan</v>
      </c>
      <c r="S53">
        <v>0.43390275977259174</v>
      </c>
      <c r="T53">
        <v>0.48432210483785298</v>
      </c>
      <c r="U53">
        <v>1.2705107362254744</v>
      </c>
      <c r="V53">
        <v>1.7005808738904424</v>
      </c>
      <c r="AR53" s="124"/>
      <c r="AS53" s="3">
        <v>3.2</v>
      </c>
      <c r="AT53" s="3">
        <v>6</v>
      </c>
      <c r="AU53" s="3">
        <v>8</v>
      </c>
      <c r="AV53" s="3">
        <v>18</v>
      </c>
      <c r="AW53" s="3">
        <v>17</v>
      </c>
    </row>
    <row r="54" spans="2:63" x14ac:dyDescent="0.25">
      <c r="B54" s="18" t="s">
        <v>39</v>
      </c>
      <c r="C54" s="19">
        <f>$E$24</f>
        <v>5.1111111111111107</v>
      </c>
      <c r="D54" s="18" t="s">
        <v>42</v>
      </c>
      <c r="E54" s="19">
        <f>E50</f>
        <v>5.1111111111111107</v>
      </c>
      <c r="F54" s="20">
        <f t="shared" si="0"/>
        <v>0</v>
      </c>
      <c r="G54" s="52">
        <f t="shared" si="3"/>
        <v>1.8613085529690798</v>
      </c>
      <c r="H54" s="18" t="str">
        <f t="shared" si="1"/>
        <v>Tidak Berbeda Signifikan</v>
      </c>
      <c r="J54" s="18" t="s">
        <v>39</v>
      </c>
      <c r="K54" s="19">
        <f>'HASIL PRODUKTIF (one way)'!$E$93</f>
        <v>11.777777777777779</v>
      </c>
      <c r="L54" s="18" t="s">
        <v>42</v>
      </c>
      <c r="M54" s="19">
        <f>M50</f>
        <v>9.2222222222222214</v>
      </c>
      <c r="N54" s="20">
        <f t="shared" si="5"/>
        <v>2.5555555555555571</v>
      </c>
      <c r="O54" s="52">
        <f t="shared" si="4"/>
        <v>3.7165161177802042</v>
      </c>
      <c r="P54" s="18" t="str">
        <f t="shared" si="2"/>
        <v>Tidak Berbeda Signifikan</v>
      </c>
      <c r="S54">
        <v>0.35136418446315321</v>
      </c>
      <c r="T54">
        <v>0.87841046115788302</v>
      </c>
      <c r="U54">
        <v>1.6254154264808658</v>
      </c>
      <c r="V54">
        <v>2.0283484737254089</v>
      </c>
      <c r="AR54" s="124"/>
      <c r="AS54" s="3">
        <v>3.3</v>
      </c>
      <c r="AT54" s="3">
        <v>7</v>
      </c>
      <c r="AU54" s="3">
        <v>10</v>
      </c>
      <c r="AV54" s="3">
        <v>20</v>
      </c>
      <c r="AW54" s="3">
        <v>23</v>
      </c>
    </row>
    <row r="55" spans="2:63" x14ac:dyDescent="0.25">
      <c r="B55" s="18" t="s">
        <v>40</v>
      </c>
      <c r="C55" s="19">
        <f>$E$25</f>
        <v>5.666666666666667</v>
      </c>
      <c r="D55" s="18" t="s">
        <v>38</v>
      </c>
      <c r="E55" s="19">
        <f>E51</f>
        <v>5.2222222222222223</v>
      </c>
      <c r="F55" s="20">
        <f t="shared" si="0"/>
        <v>0.44444444444444464</v>
      </c>
      <c r="G55" s="52">
        <f t="shared" si="3"/>
        <v>1.8613085529690798</v>
      </c>
      <c r="H55" s="18" t="str">
        <f t="shared" si="1"/>
        <v>Tidak Berbeda Signifikan</v>
      </c>
      <c r="J55" s="18" t="s">
        <v>40</v>
      </c>
      <c r="K55" s="19">
        <f>'HASIL PRODUKTIF (one way)'!$F$93</f>
        <v>9</v>
      </c>
      <c r="L55" s="18" t="s">
        <v>38</v>
      </c>
      <c r="M55" s="19">
        <f>M51</f>
        <v>13.111111111111111</v>
      </c>
      <c r="N55" s="20">
        <f t="shared" si="5"/>
        <v>4.1111111111111107</v>
      </c>
      <c r="O55" s="52">
        <f t="shared" si="4"/>
        <v>3.7165161177802042</v>
      </c>
      <c r="P55" s="18" t="str">
        <f t="shared" si="2"/>
        <v>Berbeda Signifikan</v>
      </c>
    </row>
    <row r="56" spans="2:63" x14ac:dyDescent="0.25">
      <c r="B56" s="18" t="s">
        <v>40</v>
      </c>
      <c r="C56" s="19">
        <f>$E$25</f>
        <v>5.666666666666667</v>
      </c>
      <c r="D56" s="18" t="s">
        <v>39</v>
      </c>
      <c r="E56" s="19">
        <f>E47</f>
        <v>5.1111111111111107</v>
      </c>
      <c r="F56" s="20">
        <f t="shared" si="0"/>
        <v>0.55555555555555625</v>
      </c>
      <c r="G56" s="52">
        <f t="shared" si="3"/>
        <v>1.8613085529690798</v>
      </c>
      <c r="H56" s="18" t="str">
        <f t="shared" si="1"/>
        <v>Tidak Berbeda Signifikan</v>
      </c>
      <c r="J56" s="18" t="s">
        <v>40</v>
      </c>
      <c r="K56" s="19">
        <f>'HASIL PRODUKTIF (one way)'!$F$93</f>
        <v>9</v>
      </c>
      <c r="L56" s="18" t="s">
        <v>39</v>
      </c>
      <c r="M56" s="19">
        <f>M47</f>
        <v>11.777777777777779</v>
      </c>
      <c r="N56" s="20">
        <f t="shared" si="5"/>
        <v>2.7777777777777786</v>
      </c>
      <c r="O56" s="52">
        <f t="shared" si="4"/>
        <v>3.7165161177802042</v>
      </c>
      <c r="P56" s="18" t="str">
        <f t="shared" si="2"/>
        <v>Tidak Berbeda Signifikan</v>
      </c>
    </row>
    <row r="57" spans="2:63" x14ac:dyDescent="0.25">
      <c r="B57" s="18" t="s">
        <v>40</v>
      </c>
      <c r="C57" s="19">
        <f>$E$25</f>
        <v>5.666666666666667</v>
      </c>
      <c r="D57" s="18" t="s">
        <v>41</v>
      </c>
      <c r="E57" s="19">
        <f>E49</f>
        <v>7.2222222222222223</v>
      </c>
      <c r="F57" s="20">
        <f t="shared" si="0"/>
        <v>1.5555555555555554</v>
      </c>
      <c r="G57" s="52">
        <f t="shared" si="3"/>
        <v>1.8613085529690798</v>
      </c>
      <c r="H57" s="18" t="str">
        <f t="shared" si="1"/>
        <v>Tidak Berbeda Signifikan</v>
      </c>
      <c r="J57" s="18" t="s">
        <v>40</v>
      </c>
      <c r="K57" s="19">
        <f>'HASIL PRODUKTIF (one way)'!$F$93</f>
        <v>9</v>
      </c>
      <c r="L57" s="18" t="s">
        <v>41</v>
      </c>
      <c r="M57" s="19">
        <f>M49</f>
        <v>13.111111111111111</v>
      </c>
      <c r="N57" s="20">
        <f t="shared" si="5"/>
        <v>4.1111111111111107</v>
      </c>
      <c r="O57" s="52">
        <f t="shared" si="4"/>
        <v>3.7165161177802042</v>
      </c>
      <c r="P57" s="18" t="str">
        <f t="shared" si="2"/>
        <v>Berbeda Signifikan</v>
      </c>
    </row>
    <row r="58" spans="2:63" ht="15.75" thickBot="1" x14ac:dyDescent="0.3">
      <c r="B58" s="18" t="s">
        <v>40</v>
      </c>
      <c r="C58" s="19">
        <f>$E$25</f>
        <v>5.666666666666667</v>
      </c>
      <c r="D58" s="18" t="s">
        <v>42</v>
      </c>
      <c r="E58" s="19">
        <f>E50</f>
        <v>5.1111111111111107</v>
      </c>
      <c r="F58" s="20">
        <f t="shared" si="0"/>
        <v>0.55555555555555625</v>
      </c>
      <c r="G58" s="52">
        <f t="shared" si="3"/>
        <v>1.8613085529690798</v>
      </c>
      <c r="H58" s="18" t="str">
        <f t="shared" si="1"/>
        <v>Tidak Berbeda Signifikan</v>
      </c>
      <c r="J58" s="18" t="s">
        <v>40</v>
      </c>
      <c r="K58" s="19">
        <f>'HASIL PRODUKTIF (one way)'!$F$93</f>
        <v>9</v>
      </c>
      <c r="L58" s="18" t="s">
        <v>42</v>
      </c>
      <c r="M58" s="19">
        <f>M50</f>
        <v>9.2222222222222214</v>
      </c>
      <c r="N58" s="20">
        <f t="shared" si="5"/>
        <v>0.22222222222222143</v>
      </c>
      <c r="O58" s="52">
        <f t="shared" si="4"/>
        <v>3.7165161177802042</v>
      </c>
      <c r="P58" s="18" t="str">
        <f t="shared" si="2"/>
        <v>Tidak Berbeda Signifikan</v>
      </c>
    </row>
    <row r="59" spans="2:63" ht="15.75" thickBot="1" x14ac:dyDescent="0.3">
      <c r="B59" s="18" t="s">
        <v>41</v>
      </c>
      <c r="C59" s="19">
        <f>$E$26</f>
        <v>7.2222222222222223</v>
      </c>
      <c r="D59" s="18" t="s">
        <v>38</v>
      </c>
      <c r="E59" s="19">
        <f>E51</f>
        <v>5.2222222222222223</v>
      </c>
      <c r="F59" s="20">
        <f t="shared" si="0"/>
        <v>2</v>
      </c>
      <c r="G59" s="52">
        <f t="shared" si="3"/>
        <v>1.8613085529690798</v>
      </c>
      <c r="H59" s="18" t="str">
        <f t="shared" si="1"/>
        <v>Berbeda Signifikan</v>
      </c>
      <c r="J59" s="18" t="s">
        <v>41</v>
      </c>
      <c r="K59" s="19">
        <f>'HASIL PRODUKTIF (one way)'!$G$93</f>
        <v>13.111111111111111</v>
      </c>
      <c r="L59" s="18" t="s">
        <v>38</v>
      </c>
      <c r="M59" s="19">
        <f>M51</f>
        <v>13.111111111111111</v>
      </c>
      <c r="N59" s="20">
        <f t="shared" ref="N59:N66" si="6">ABS(K59-M59)</f>
        <v>0</v>
      </c>
      <c r="O59" s="52">
        <f t="shared" si="4"/>
        <v>3.7165161177802042</v>
      </c>
      <c r="P59" s="18" t="str">
        <f t="shared" si="2"/>
        <v>Tidak Berbeda Signifikan</v>
      </c>
      <c r="BE59" s="138" t="s">
        <v>136</v>
      </c>
      <c r="BF59" s="141" t="s">
        <v>137</v>
      </c>
      <c r="BG59" s="143" t="s">
        <v>142</v>
      </c>
      <c r="BH59" s="144"/>
      <c r="BI59" s="144"/>
      <c r="BJ59" s="145"/>
    </row>
    <row r="60" spans="2:63" ht="15.75" thickBot="1" x14ac:dyDescent="0.3">
      <c r="B60" s="18" t="s">
        <v>41</v>
      </c>
      <c r="C60" s="19">
        <f>$E$26</f>
        <v>7.2222222222222223</v>
      </c>
      <c r="D60" s="18" t="s">
        <v>39</v>
      </c>
      <c r="E60" s="19">
        <f>E47</f>
        <v>5.1111111111111107</v>
      </c>
      <c r="F60" s="20">
        <f t="shared" si="0"/>
        <v>2.1111111111111116</v>
      </c>
      <c r="G60" s="52">
        <f t="shared" si="3"/>
        <v>1.8613085529690798</v>
      </c>
      <c r="H60" s="18" t="str">
        <f t="shared" si="1"/>
        <v>Berbeda Signifikan</v>
      </c>
      <c r="J60" s="18" t="s">
        <v>41</v>
      </c>
      <c r="K60" s="19">
        <f>'HASIL PRODUKTIF (one way)'!$G$93</f>
        <v>13.111111111111111</v>
      </c>
      <c r="L60" s="18" t="s">
        <v>39</v>
      </c>
      <c r="M60" s="19">
        <f>M47</f>
        <v>11.777777777777779</v>
      </c>
      <c r="N60" s="20">
        <f t="shared" si="6"/>
        <v>1.3333333333333321</v>
      </c>
      <c r="O60" s="52">
        <f t="shared" si="4"/>
        <v>3.7165161177802042</v>
      </c>
      <c r="P60" s="18" t="str">
        <f t="shared" si="2"/>
        <v>Tidak Berbeda Signifikan</v>
      </c>
      <c r="BE60" s="140"/>
      <c r="BF60" s="142"/>
      <c r="BG60" s="70" t="s">
        <v>138</v>
      </c>
      <c r="BH60" s="70" t="s">
        <v>139</v>
      </c>
      <c r="BI60" s="70" t="s">
        <v>140</v>
      </c>
      <c r="BJ60" s="70" t="s">
        <v>141</v>
      </c>
    </row>
    <row r="61" spans="2:63" x14ac:dyDescent="0.25">
      <c r="B61" s="18" t="s">
        <v>41</v>
      </c>
      <c r="C61" s="19">
        <f>$E$26</f>
        <v>7.2222222222222223</v>
      </c>
      <c r="D61" s="18" t="s">
        <v>40</v>
      </c>
      <c r="E61" s="19">
        <f>E48</f>
        <v>5.666666666666667</v>
      </c>
      <c r="F61" s="20">
        <f t="shared" si="0"/>
        <v>1.5555555555555554</v>
      </c>
      <c r="G61" s="52">
        <f t="shared" si="3"/>
        <v>1.8613085529690798</v>
      </c>
      <c r="H61" s="18" t="str">
        <f t="shared" si="1"/>
        <v>Tidak Berbeda Signifikan</v>
      </c>
      <c r="J61" s="18" t="s">
        <v>41</v>
      </c>
      <c r="K61" s="19">
        <f>'HASIL PRODUKTIF (one way)'!$G$93</f>
        <v>13.111111111111111</v>
      </c>
      <c r="L61" s="18" t="s">
        <v>40</v>
      </c>
      <c r="M61" s="19">
        <f>M48</f>
        <v>9</v>
      </c>
      <c r="N61" s="20">
        <f t="shared" si="6"/>
        <v>4.1111111111111107</v>
      </c>
      <c r="O61" s="52">
        <f t="shared" si="4"/>
        <v>3.7165161177802042</v>
      </c>
      <c r="P61" s="18" t="str">
        <f t="shared" si="2"/>
        <v>Berbeda Signifikan</v>
      </c>
    </row>
    <row r="62" spans="2:63" ht="15.75" thickBot="1" x14ac:dyDescent="0.3">
      <c r="B62" s="18" t="s">
        <v>41</v>
      </c>
      <c r="C62" s="19">
        <f>$E$26</f>
        <v>7.2222222222222223</v>
      </c>
      <c r="D62" s="18" t="s">
        <v>42</v>
      </c>
      <c r="E62" s="19">
        <f>E50</f>
        <v>5.1111111111111107</v>
      </c>
      <c r="F62" s="20">
        <f t="shared" si="0"/>
        <v>2.1111111111111116</v>
      </c>
      <c r="G62" s="52">
        <f t="shared" si="3"/>
        <v>1.8613085529690798</v>
      </c>
      <c r="H62" s="18" t="str">
        <f t="shared" si="1"/>
        <v>Berbeda Signifikan</v>
      </c>
      <c r="J62" s="18" t="s">
        <v>41</v>
      </c>
      <c r="K62" s="19">
        <f>'HASIL PRODUKTIF (one way)'!$G$93</f>
        <v>13.111111111111111</v>
      </c>
      <c r="L62" s="18" t="s">
        <v>42</v>
      </c>
      <c r="M62" s="19">
        <f>M50</f>
        <v>9.2222222222222214</v>
      </c>
      <c r="N62" s="20">
        <f t="shared" si="6"/>
        <v>3.8888888888888893</v>
      </c>
      <c r="O62" s="52">
        <f t="shared" si="4"/>
        <v>3.7165161177802042</v>
      </c>
      <c r="P62" s="18" t="str">
        <f t="shared" si="2"/>
        <v>Berbeda Signifikan</v>
      </c>
    </row>
    <row r="63" spans="2:63" ht="15.75" thickBot="1" x14ac:dyDescent="0.3">
      <c r="B63" s="18" t="s">
        <v>42</v>
      </c>
      <c r="C63" s="19">
        <f>$E$27</f>
        <v>5.1111111111111107</v>
      </c>
      <c r="D63" s="18" t="s">
        <v>38</v>
      </c>
      <c r="E63" s="19">
        <f>E23</f>
        <v>5.2222222222222223</v>
      </c>
      <c r="F63" s="20">
        <f t="shared" si="0"/>
        <v>0.1111111111111116</v>
      </c>
      <c r="G63" s="52">
        <f>G62</f>
        <v>1.8613085529690798</v>
      </c>
      <c r="H63" s="18" t="str">
        <f t="shared" si="1"/>
        <v>Tidak Berbeda Signifikan</v>
      </c>
      <c r="J63" s="18" t="s">
        <v>42</v>
      </c>
      <c r="K63" s="19">
        <f>'HASIL PRODUKTIF (one way)'!$H$93</f>
        <v>9.2222222222222214</v>
      </c>
      <c r="L63" s="18" t="s">
        <v>38</v>
      </c>
      <c r="M63" s="19">
        <f>'HASIL PRODUKTIF (one way)'!D93</f>
        <v>13.111111111111111</v>
      </c>
      <c r="N63" s="20">
        <f t="shared" si="6"/>
        <v>3.8888888888888893</v>
      </c>
      <c r="O63" s="52">
        <f>O62</f>
        <v>3.7165161177802042</v>
      </c>
      <c r="P63" s="18" t="str">
        <f t="shared" si="2"/>
        <v>Berbeda Signifikan</v>
      </c>
      <c r="AY63" s="138" t="s">
        <v>136</v>
      </c>
      <c r="AZ63" s="141" t="s">
        <v>137</v>
      </c>
      <c r="BA63" s="143" t="s">
        <v>142</v>
      </c>
      <c r="BB63" s="144"/>
      <c r="BC63" s="144"/>
      <c r="BD63" s="145"/>
      <c r="BF63" s="138" t="s">
        <v>136</v>
      </c>
      <c r="BG63" s="141" t="s">
        <v>137</v>
      </c>
      <c r="BH63" s="143" t="s">
        <v>142</v>
      </c>
      <c r="BI63" s="144"/>
      <c r="BJ63" s="144"/>
      <c r="BK63" s="145"/>
    </row>
    <row r="64" spans="2:63" ht="15.75" thickBot="1" x14ac:dyDescent="0.3">
      <c r="B64" s="18" t="s">
        <v>42</v>
      </c>
      <c r="C64" s="19">
        <f>$E$27</f>
        <v>5.1111111111111107</v>
      </c>
      <c r="D64" s="18" t="s">
        <v>39</v>
      </c>
      <c r="E64" s="19">
        <f>E24</f>
        <v>5.1111111111111107</v>
      </c>
      <c r="F64" s="20">
        <f t="shared" si="0"/>
        <v>0</v>
      </c>
      <c r="G64" s="52">
        <f t="shared" si="3"/>
        <v>1.8613085529690798</v>
      </c>
      <c r="H64" s="18" t="str">
        <f t="shared" si="1"/>
        <v>Tidak Berbeda Signifikan</v>
      </c>
      <c r="J64" s="18" t="s">
        <v>42</v>
      </c>
      <c r="K64" s="19">
        <f>'HASIL PRODUKTIF (one way)'!$H$93</f>
        <v>9.2222222222222214</v>
      </c>
      <c r="L64" s="18" t="s">
        <v>39</v>
      </c>
      <c r="M64" s="19">
        <f>'HASIL PRODUKTIF (one way)'!E93</f>
        <v>11.777777777777779</v>
      </c>
      <c r="N64" s="20">
        <f t="shared" si="6"/>
        <v>2.5555555555555571</v>
      </c>
      <c r="O64" s="52">
        <f t="shared" si="4"/>
        <v>3.7165161177802042</v>
      </c>
      <c r="P64" s="18" t="str">
        <f t="shared" si="2"/>
        <v>Tidak Berbeda Signifikan</v>
      </c>
      <c r="AY64" s="140"/>
      <c r="AZ64" s="142"/>
      <c r="BA64" s="70" t="s">
        <v>138</v>
      </c>
      <c r="BB64" s="70" t="s">
        <v>139</v>
      </c>
      <c r="BC64" s="70" t="s">
        <v>140</v>
      </c>
      <c r="BD64" s="70" t="s">
        <v>141</v>
      </c>
      <c r="BF64" s="140"/>
      <c r="BG64" s="142"/>
      <c r="BH64" s="70" t="s">
        <v>138</v>
      </c>
      <c r="BI64" s="70" t="s">
        <v>139</v>
      </c>
      <c r="BJ64" s="70" t="s">
        <v>140</v>
      </c>
      <c r="BK64" s="70" t="s">
        <v>141</v>
      </c>
    </row>
    <row r="65" spans="2:63" ht="15.75" thickBot="1" x14ac:dyDescent="0.3">
      <c r="B65" s="18" t="s">
        <v>42</v>
      </c>
      <c r="C65" s="19">
        <f>$E$27</f>
        <v>5.1111111111111107</v>
      </c>
      <c r="D65" s="18" t="s">
        <v>40</v>
      </c>
      <c r="E65" s="19">
        <f>E25</f>
        <v>5.666666666666667</v>
      </c>
      <c r="F65" s="20">
        <f t="shared" si="0"/>
        <v>0.55555555555555625</v>
      </c>
      <c r="G65" s="52">
        <f t="shared" si="3"/>
        <v>1.8613085529690798</v>
      </c>
      <c r="H65" s="18" t="str">
        <f t="shared" si="1"/>
        <v>Tidak Berbeda Signifikan</v>
      </c>
      <c r="J65" s="18" t="s">
        <v>42</v>
      </c>
      <c r="K65" s="19">
        <f>'HASIL PRODUKTIF (one way)'!$H$93</f>
        <v>9.2222222222222214</v>
      </c>
      <c r="L65" s="18" t="s">
        <v>40</v>
      </c>
      <c r="M65" s="19">
        <f>'HASIL PRODUKTIF (one way)'!F93</f>
        <v>9</v>
      </c>
      <c r="N65" s="20">
        <f t="shared" si="6"/>
        <v>0.22222222222222143</v>
      </c>
      <c r="O65" s="52">
        <f t="shared" si="4"/>
        <v>3.7165161177802042</v>
      </c>
      <c r="P65" s="18" t="str">
        <f t="shared" si="2"/>
        <v>Tidak Berbeda Signifikan</v>
      </c>
      <c r="AY65" s="138" t="s">
        <v>130</v>
      </c>
      <c r="AZ65" s="71">
        <v>1.1000000000000001</v>
      </c>
      <c r="BA65" s="71">
        <v>5</v>
      </c>
      <c r="BB65" s="71">
        <v>16</v>
      </c>
      <c r="BC65" s="71">
        <v>21</v>
      </c>
      <c r="BD65" s="71">
        <v>27</v>
      </c>
      <c r="BF65" s="138" t="s">
        <v>132</v>
      </c>
      <c r="BG65" s="71">
        <v>1.1000000000000001</v>
      </c>
      <c r="BH65" s="71">
        <v>6</v>
      </c>
      <c r="BI65" s="71">
        <v>12</v>
      </c>
      <c r="BJ65" s="71">
        <v>15</v>
      </c>
      <c r="BK65" s="71">
        <v>27</v>
      </c>
    </row>
    <row r="66" spans="2:63" ht="15.75" thickBot="1" x14ac:dyDescent="0.3">
      <c r="B66" s="18" t="s">
        <v>42</v>
      </c>
      <c r="C66" s="19">
        <f>$E$27</f>
        <v>5.1111111111111107</v>
      </c>
      <c r="D66" s="18" t="s">
        <v>41</v>
      </c>
      <c r="E66" s="19">
        <f>E26</f>
        <v>7.2222222222222223</v>
      </c>
      <c r="F66" s="20">
        <f t="shared" si="0"/>
        <v>2.1111111111111116</v>
      </c>
      <c r="G66" s="52">
        <f t="shared" si="3"/>
        <v>1.8613085529690798</v>
      </c>
      <c r="H66" s="18" t="str">
        <f t="shared" si="1"/>
        <v>Berbeda Signifikan</v>
      </c>
      <c r="J66" s="18" t="s">
        <v>42</v>
      </c>
      <c r="K66" s="19">
        <f>'HASIL PRODUKTIF (one way)'!$H$93</f>
        <v>9.2222222222222214</v>
      </c>
      <c r="L66" s="18" t="s">
        <v>41</v>
      </c>
      <c r="M66" s="19">
        <f>'HASIL PRODUKTIF (one way)'!G93</f>
        <v>13.111111111111111</v>
      </c>
      <c r="N66" s="20">
        <f t="shared" si="6"/>
        <v>3.8888888888888893</v>
      </c>
      <c r="O66" s="52">
        <f t="shared" si="4"/>
        <v>3.7165161177802042</v>
      </c>
      <c r="P66" s="18" t="str">
        <f t="shared" si="2"/>
        <v>Berbeda Signifikan</v>
      </c>
      <c r="AY66" s="139"/>
      <c r="AZ66" s="71">
        <v>1.2</v>
      </c>
      <c r="BA66" s="71">
        <v>7</v>
      </c>
      <c r="BB66" s="71">
        <v>13</v>
      </c>
      <c r="BC66" s="71">
        <v>19</v>
      </c>
      <c r="BD66" s="71">
        <v>25</v>
      </c>
      <c r="BF66" s="139"/>
      <c r="BG66" s="71">
        <v>1.2</v>
      </c>
      <c r="BH66" s="71">
        <v>4</v>
      </c>
      <c r="BI66" s="71">
        <v>6</v>
      </c>
      <c r="BJ66" s="71">
        <v>22</v>
      </c>
      <c r="BK66" s="71">
        <v>13</v>
      </c>
    </row>
    <row r="67" spans="2:63" ht="15.75" thickBot="1" x14ac:dyDescent="0.3">
      <c r="AY67" s="139"/>
      <c r="AZ67" s="71">
        <v>1.3</v>
      </c>
      <c r="BA67" s="71">
        <v>6</v>
      </c>
      <c r="BB67" s="71">
        <v>13</v>
      </c>
      <c r="BC67" s="71">
        <v>18</v>
      </c>
      <c r="BD67" s="71">
        <v>23</v>
      </c>
      <c r="BF67" s="139"/>
      <c r="BG67" s="71">
        <v>1.3</v>
      </c>
      <c r="BH67" s="71">
        <v>6</v>
      </c>
      <c r="BI67" s="71">
        <v>9</v>
      </c>
      <c r="BJ67" s="71">
        <v>15</v>
      </c>
      <c r="BK67" s="71">
        <v>19</v>
      </c>
    </row>
    <row r="68" spans="2:63" ht="16.5" thickBot="1" x14ac:dyDescent="0.3">
      <c r="B68" s="87"/>
      <c r="C68" s="72" t="s">
        <v>71</v>
      </c>
      <c r="D68" s="72" t="s">
        <v>95</v>
      </c>
      <c r="E68" s="72" t="s">
        <v>27</v>
      </c>
      <c r="F68" s="72" t="s">
        <v>28</v>
      </c>
      <c r="G68" s="72" t="s">
        <v>29</v>
      </c>
      <c r="J68" s="87"/>
      <c r="K68" s="72" t="s">
        <v>71</v>
      </c>
      <c r="L68" s="72" t="s">
        <v>95</v>
      </c>
      <c r="M68" s="72" t="s">
        <v>27</v>
      </c>
      <c r="N68" s="72" t="s">
        <v>28</v>
      </c>
      <c r="O68" s="72" t="s">
        <v>29</v>
      </c>
      <c r="AY68" s="139"/>
      <c r="AZ68" s="71">
        <v>2.1</v>
      </c>
      <c r="BA68" s="71">
        <v>6</v>
      </c>
      <c r="BB68" s="71">
        <v>11</v>
      </c>
      <c r="BC68" s="71">
        <v>16</v>
      </c>
      <c r="BD68" s="71">
        <v>19</v>
      </c>
      <c r="BF68" s="139"/>
      <c r="BG68" s="71">
        <v>2.1</v>
      </c>
      <c r="BH68" s="71">
        <v>5</v>
      </c>
      <c r="BI68" s="71">
        <v>11</v>
      </c>
      <c r="BJ68" s="71">
        <v>23</v>
      </c>
      <c r="BK68" s="71">
        <v>26</v>
      </c>
    </row>
    <row r="69" spans="2:63" ht="16.5" thickBot="1" x14ac:dyDescent="0.3">
      <c r="B69" s="87" t="s">
        <v>25</v>
      </c>
      <c r="C69" s="88"/>
      <c r="D69" s="89">
        <v>0.11</v>
      </c>
      <c r="E69" s="89">
        <v>0.44</v>
      </c>
      <c r="F69" s="90">
        <v>2</v>
      </c>
      <c r="G69" s="89">
        <v>0.11</v>
      </c>
      <c r="J69" s="87" t="s">
        <v>25</v>
      </c>
      <c r="K69" s="88"/>
      <c r="L69" s="89">
        <v>1.33</v>
      </c>
      <c r="M69" s="94">
        <v>4.1100000000000003</v>
      </c>
      <c r="N69" s="89">
        <v>0</v>
      </c>
      <c r="O69" s="90">
        <v>3.89</v>
      </c>
      <c r="AY69" s="139"/>
      <c r="AZ69" s="71">
        <v>2.2000000000000002</v>
      </c>
      <c r="BA69" s="71">
        <v>4</v>
      </c>
      <c r="BB69" s="71">
        <v>9</v>
      </c>
      <c r="BC69" s="71">
        <v>12</v>
      </c>
      <c r="BD69" s="71">
        <v>14</v>
      </c>
      <c r="BF69" s="139"/>
      <c r="BG69" s="71">
        <v>2.2000000000000002</v>
      </c>
      <c r="BH69" s="71">
        <v>6</v>
      </c>
      <c r="BI69" s="71">
        <v>8</v>
      </c>
      <c r="BJ69" s="71">
        <v>14</v>
      </c>
      <c r="BK69" s="71">
        <v>15</v>
      </c>
    </row>
    <row r="70" spans="2:63" ht="16.5" thickBot="1" x14ac:dyDescent="0.3">
      <c r="B70" s="87" t="s">
        <v>95</v>
      </c>
      <c r="C70" s="91"/>
      <c r="D70" s="91"/>
      <c r="E70" s="92">
        <v>0.56000000000000005</v>
      </c>
      <c r="F70" s="93">
        <v>2.11</v>
      </c>
      <c r="G70" s="92">
        <v>0</v>
      </c>
      <c r="J70" s="87" t="s">
        <v>95</v>
      </c>
      <c r="K70" s="91"/>
      <c r="L70" s="91"/>
      <c r="M70" s="92">
        <v>2.78</v>
      </c>
      <c r="N70" s="92">
        <v>1.33</v>
      </c>
      <c r="O70" s="92">
        <v>2.56</v>
      </c>
      <c r="AY70" s="139"/>
      <c r="AZ70" s="71">
        <v>2.2999999999999998</v>
      </c>
      <c r="BA70" s="71">
        <v>4</v>
      </c>
      <c r="BB70" s="71">
        <v>15</v>
      </c>
      <c r="BC70" s="71">
        <v>20</v>
      </c>
      <c r="BD70" s="71">
        <v>27</v>
      </c>
      <c r="BF70" s="139"/>
      <c r="BG70" s="71">
        <v>2.2999999999999998</v>
      </c>
      <c r="BH70" s="71">
        <v>5</v>
      </c>
      <c r="BI70" s="71">
        <v>7</v>
      </c>
      <c r="BJ70" s="71">
        <v>16</v>
      </c>
      <c r="BK70" s="71">
        <v>15</v>
      </c>
    </row>
    <row r="71" spans="2:63" ht="16.5" thickBot="1" x14ac:dyDescent="0.3">
      <c r="B71" s="87" t="s">
        <v>27</v>
      </c>
      <c r="C71" s="91"/>
      <c r="D71" s="91"/>
      <c r="E71" s="91"/>
      <c r="F71" s="92">
        <v>1.56</v>
      </c>
      <c r="G71" s="92">
        <v>0.56000000000000005</v>
      </c>
      <c r="J71" s="87" t="s">
        <v>27</v>
      </c>
      <c r="K71" s="91"/>
      <c r="L71" s="91"/>
      <c r="M71" s="91"/>
      <c r="N71" s="93">
        <v>4.1100000000000003</v>
      </c>
      <c r="O71" s="92">
        <v>0.22</v>
      </c>
      <c r="AY71" s="139"/>
      <c r="AZ71" s="71">
        <v>3.1</v>
      </c>
      <c r="BA71" s="71">
        <v>4</v>
      </c>
      <c r="BB71" s="71">
        <v>14</v>
      </c>
      <c r="BC71" s="71">
        <v>19</v>
      </c>
      <c r="BD71" s="71">
        <v>25</v>
      </c>
      <c r="BF71" s="139"/>
      <c r="BG71" s="71">
        <v>3.1</v>
      </c>
      <c r="BH71" s="71">
        <v>6</v>
      </c>
      <c r="BI71" s="71">
        <v>10</v>
      </c>
      <c r="BJ71" s="71">
        <v>13</v>
      </c>
      <c r="BK71" s="71">
        <v>20</v>
      </c>
    </row>
    <row r="72" spans="2:63" ht="16.5" thickBot="1" x14ac:dyDescent="0.3">
      <c r="B72" s="87" t="s">
        <v>28</v>
      </c>
      <c r="C72" s="91"/>
      <c r="D72" s="91"/>
      <c r="E72" s="91"/>
      <c r="F72" s="91"/>
      <c r="G72" s="93">
        <v>2.11</v>
      </c>
      <c r="J72" s="87" t="s">
        <v>28</v>
      </c>
      <c r="K72" s="91"/>
      <c r="L72" s="91"/>
      <c r="M72" s="91"/>
      <c r="N72" s="91"/>
      <c r="O72" s="93">
        <v>3.89</v>
      </c>
      <c r="AY72" s="139"/>
      <c r="AZ72" s="71">
        <v>3.2</v>
      </c>
      <c r="BA72" s="71">
        <v>7</v>
      </c>
      <c r="BB72" s="71">
        <v>12</v>
      </c>
      <c r="BC72" s="71">
        <v>14</v>
      </c>
      <c r="BD72" s="71">
        <v>18</v>
      </c>
      <c r="BF72" s="139"/>
      <c r="BG72" s="71">
        <v>3.2</v>
      </c>
      <c r="BH72" s="71">
        <v>6</v>
      </c>
      <c r="BI72" s="71">
        <v>8</v>
      </c>
      <c r="BJ72" s="71">
        <v>18</v>
      </c>
      <c r="BK72" s="71">
        <v>17</v>
      </c>
    </row>
    <row r="73" spans="2:63" ht="16.5" thickBot="1" x14ac:dyDescent="0.3">
      <c r="B73" s="87" t="s">
        <v>29</v>
      </c>
      <c r="C73" s="91"/>
      <c r="D73" s="91"/>
      <c r="E73" s="91"/>
      <c r="F73" s="91"/>
      <c r="G73" s="91"/>
      <c r="J73" s="87" t="s">
        <v>29</v>
      </c>
      <c r="K73" s="91"/>
      <c r="L73" s="91"/>
      <c r="M73" s="91"/>
      <c r="N73" s="91"/>
      <c r="O73" s="91"/>
      <c r="AY73" s="140"/>
      <c r="AZ73" s="71">
        <v>3.3</v>
      </c>
      <c r="BA73" s="71">
        <v>4</v>
      </c>
      <c r="BB73" s="71">
        <v>15</v>
      </c>
      <c r="BC73" s="71">
        <v>21</v>
      </c>
      <c r="BD73" s="71">
        <v>27</v>
      </c>
      <c r="BF73" s="140"/>
      <c r="BG73" s="71">
        <v>3.3</v>
      </c>
      <c r="BH73" s="71">
        <v>7</v>
      </c>
      <c r="BI73" s="71">
        <v>10</v>
      </c>
      <c r="BJ73" s="71">
        <v>20</v>
      </c>
      <c r="BK73" s="71">
        <v>23</v>
      </c>
    </row>
    <row r="74" spans="2:63" ht="15.75" thickBot="1" x14ac:dyDescent="0.3">
      <c r="AY74" s="138" t="s">
        <v>131</v>
      </c>
      <c r="AZ74" s="71">
        <v>1.1000000000000001</v>
      </c>
      <c r="BA74" s="71">
        <v>6</v>
      </c>
      <c r="BB74" s="71">
        <v>16</v>
      </c>
      <c r="BC74" s="71">
        <v>23</v>
      </c>
      <c r="BD74" s="71">
        <v>29</v>
      </c>
      <c r="BF74" s="138" t="s">
        <v>28</v>
      </c>
      <c r="BG74" s="71">
        <v>1.1000000000000001</v>
      </c>
      <c r="BH74" s="71">
        <v>7</v>
      </c>
      <c r="BI74" s="71">
        <v>11</v>
      </c>
      <c r="BJ74" s="71">
        <v>15</v>
      </c>
      <c r="BK74" s="71">
        <v>17</v>
      </c>
    </row>
    <row r="75" spans="2:63" ht="15.75" thickBot="1" x14ac:dyDescent="0.3">
      <c r="AY75" s="139"/>
      <c r="AZ75" s="71">
        <v>1.2</v>
      </c>
      <c r="BA75" s="71">
        <v>6</v>
      </c>
      <c r="BB75" s="71">
        <v>11</v>
      </c>
      <c r="BC75" s="71">
        <v>14</v>
      </c>
      <c r="BD75" s="71">
        <v>18</v>
      </c>
      <c r="BF75" s="139"/>
      <c r="BG75" s="71">
        <v>1.2</v>
      </c>
      <c r="BH75" s="71">
        <v>8</v>
      </c>
      <c r="BI75" s="71">
        <v>14</v>
      </c>
      <c r="BJ75" s="71">
        <v>23</v>
      </c>
      <c r="BK75" s="71">
        <v>30</v>
      </c>
    </row>
    <row r="76" spans="2:63" ht="15.75" thickBot="1" x14ac:dyDescent="0.3">
      <c r="AY76" s="139"/>
      <c r="AZ76" s="71">
        <v>1.3</v>
      </c>
      <c r="BA76" s="71">
        <v>5</v>
      </c>
      <c r="BB76" s="71">
        <v>13</v>
      </c>
      <c r="BC76" s="71">
        <v>17</v>
      </c>
      <c r="BD76" s="71">
        <v>22</v>
      </c>
      <c r="BF76" s="139"/>
      <c r="BG76" s="71">
        <v>1.3</v>
      </c>
      <c r="BH76" s="71">
        <v>7</v>
      </c>
      <c r="BI76" s="71">
        <v>12</v>
      </c>
      <c r="BJ76" s="71">
        <v>15</v>
      </c>
      <c r="BK76" s="71">
        <v>19</v>
      </c>
    </row>
    <row r="77" spans="2:63" ht="15.75" thickBot="1" x14ac:dyDescent="0.3">
      <c r="B77" s="10"/>
      <c r="AY77" s="139"/>
      <c r="AZ77" s="71">
        <v>2.1</v>
      </c>
      <c r="BA77" s="71">
        <v>5</v>
      </c>
      <c r="BB77" s="71">
        <v>8</v>
      </c>
      <c r="BC77" s="71">
        <v>10</v>
      </c>
      <c r="BD77" s="71">
        <v>13</v>
      </c>
      <c r="BF77" s="139"/>
      <c r="BG77" s="71">
        <v>2.1</v>
      </c>
      <c r="BH77" s="71">
        <v>10</v>
      </c>
      <c r="BI77" s="71">
        <v>15</v>
      </c>
      <c r="BJ77" s="71">
        <v>23</v>
      </c>
      <c r="BK77" s="71">
        <v>27</v>
      </c>
    </row>
    <row r="78" spans="2:63" ht="15.75" thickBot="1" x14ac:dyDescent="0.3">
      <c r="C78" s="10"/>
      <c r="D78" s="10"/>
      <c r="E78" s="10"/>
      <c r="F78" s="10"/>
      <c r="AY78" s="139"/>
      <c r="AZ78" s="71">
        <v>2.2000000000000002</v>
      </c>
      <c r="BA78" s="71">
        <v>6</v>
      </c>
      <c r="BB78" s="71">
        <v>14</v>
      </c>
      <c r="BC78" s="71">
        <v>19</v>
      </c>
      <c r="BD78" s="71">
        <v>23</v>
      </c>
      <c r="BF78" s="139"/>
      <c r="BG78" s="71">
        <v>2.2000000000000002</v>
      </c>
      <c r="BH78" s="71">
        <v>7</v>
      </c>
      <c r="BI78" s="71">
        <v>12</v>
      </c>
      <c r="BJ78" s="71">
        <v>14</v>
      </c>
      <c r="BK78" s="71">
        <v>17</v>
      </c>
    </row>
    <row r="79" spans="2:63" ht="15.75" thickBot="1" x14ac:dyDescent="0.3">
      <c r="B79" s="57"/>
      <c r="C79" s="57"/>
      <c r="D79" s="57"/>
      <c r="E79" s="57"/>
      <c r="F79" s="57"/>
      <c r="G79" s="57"/>
      <c r="AY79" s="139"/>
      <c r="AZ79" s="71">
        <v>2.2999999999999998</v>
      </c>
      <c r="BA79" s="71">
        <v>3</v>
      </c>
      <c r="BB79" s="71">
        <v>12</v>
      </c>
      <c r="BC79" s="71">
        <v>14</v>
      </c>
      <c r="BD79" s="71">
        <v>16</v>
      </c>
      <c r="BF79" s="139"/>
      <c r="BG79" s="71">
        <v>2.2999999999999998</v>
      </c>
      <c r="BH79" s="71">
        <v>7</v>
      </c>
      <c r="BI79" s="71">
        <v>13</v>
      </c>
      <c r="BJ79" s="71">
        <v>16</v>
      </c>
      <c r="BK79" s="71">
        <v>20</v>
      </c>
    </row>
    <row r="80" spans="2:63" ht="15.75" thickBot="1" x14ac:dyDescent="0.3">
      <c r="B80" s="57"/>
      <c r="C80" s="57"/>
      <c r="D80" s="57"/>
      <c r="E80" s="57"/>
      <c r="F80" s="57"/>
      <c r="G80" s="57"/>
      <c r="AY80" s="139"/>
      <c r="AZ80" s="71">
        <v>3.1</v>
      </c>
      <c r="BA80" s="71">
        <v>4</v>
      </c>
      <c r="BB80" s="71">
        <v>10</v>
      </c>
      <c r="BC80" s="71">
        <v>16</v>
      </c>
      <c r="BD80" s="71">
        <v>21</v>
      </c>
      <c r="BF80" s="139"/>
      <c r="BG80" s="71">
        <v>3.1</v>
      </c>
      <c r="BH80" s="71">
        <v>7</v>
      </c>
      <c r="BI80" s="71">
        <v>12</v>
      </c>
      <c r="BJ80" s="71">
        <v>13</v>
      </c>
      <c r="BK80" s="71">
        <v>15</v>
      </c>
    </row>
    <row r="81" spans="2:63" ht="15.75" thickBot="1" x14ac:dyDescent="0.3">
      <c r="B81" t="s">
        <v>114</v>
      </c>
      <c r="J81" t="s">
        <v>114</v>
      </c>
      <c r="R81" t="s">
        <v>114</v>
      </c>
      <c r="Z81" t="s">
        <v>114</v>
      </c>
      <c r="AH81" t="s">
        <v>114</v>
      </c>
      <c r="AY81" s="139"/>
      <c r="AZ81" s="71">
        <v>3.2</v>
      </c>
      <c r="BA81" s="71">
        <v>6</v>
      </c>
      <c r="BB81" s="71">
        <v>14</v>
      </c>
      <c r="BC81" s="71">
        <v>19</v>
      </c>
      <c r="BD81" s="71">
        <v>26</v>
      </c>
      <c r="BF81" s="139"/>
      <c r="BG81" s="71">
        <v>3.2</v>
      </c>
      <c r="BH81" s="71">
        <v>5</v>
      </c>
      <c r="BI81" s="71">
        <v>14</v>
      </c>
      <c r="BJ81" s="71">
        <v>19</v>
      </c>
      <c r="BK81" s="71">
        <v>25</v>
      </c>
    </row>
    <row r="82" spans="2:63" ht="15.75" thickBot="1" x14ac:dyDescent="0.3">
      <c r="C82" s="53">
        <v>0.2</v>
      </c>
      <c r="D82" s="53">
        <v>0.4</v>
      </c>
      <c r="K82" s="53">
        <v>0.2</v>
      </c>
      <c r="L82" s="53">
        <v>0.4</v>
      </c>
      <c r="S82" s="53">
        <v>0.2</v>
      </c>
      <c r="T82" s="53">
        <v>0.4</v>
      </c>
      <c r="AA82" s="53">
        <v>0.2</v>
      </c>
      <c r="AB82" s="53">
        <v>0.4</v>
      </c>
      <c r="AI82" s="53">
        <v>0.2</v>
      </c>
      <c r="AJ82" s="53">
        <v>0.4</v>
      </c>
      <c r="AY82" s="140"/>
      <c r="AZ82" s="71">
        <v>3.3</v>
      </c>
      <c r="BA82" s="71">
        <v>5</v>
      </c>
      <c r="BB82" s="71">
        <v>8</v>
      </c>
      <c r="BC82" s="71">
        <v>10</v>
      </c>
      <c r="BD82" s="71">
        <v>13</v>
      </c>
      <c r="BF82" s="140"/>
      <c r="BG82" s="71">
        <v>3.3</v>
      </c>
      <c r="BH82" s="71">
        <v>7</v>
      </c>
      <c r="BI82" s="71">
        <v>15</v>
      </c>
      <c r="BJ82" s="71">
        <v>20</v>
      </c>
      <c r="BK82" s="71">
        <v>23</v>
      </c>
    </row>
    <row r="83" spans="2:63" ht="15.75" thickBot="1" x14ac:dyDescent="0.3">
      <c r="B83" t="s">
        <v>107</v>
      </c>
      <c r="C83">
        <f t="shared" ref="C83:C91" si="7">F9</f>
        <v>7</v>
      </c>
      <c r="D83">
        <f t="shared" ref="D83:D91" si="8">G9</f>
        <v>6</v>
      </c>
      <c r="J83" t="s">
        <v>107</v>
      </c>
      <c r="K83">
        <f>N9</f>
        <v>11</v>
      </c>
      <c r="L83">
        <f>O9</f>
        <v>8</v>
      </c>
      <c r="R83" t="s">
        <v>107</v>
      </c>
      <c r="S83">
        <f>V9</f>
        <v>15</v>
      </c>
      <c r="T83">
        <f>W9</f>
        <v>14</v>
      </c>
      <c r="Z83" t="s">
        <v>107</v>
      </c>
      <c r="AA83">
        <f>AD9</f>
        <v>17</v>
      </c>
      <c r="AB83">
        <f>AE9</f>
        <v>19</v>
      </c>
      <c r="AH83" t="s">
        <v>107</v>
      </c>
      <c r="AI83">
        <f>AL9</f>
        <v>13</v>
      </c>
      <c r="AJ83">
        <f>AM9</f>
        <v>18</v>
      </c>
      <c r="AY83" s="138" t="s">
        <v>132</v>
      </c>
      <c r="AZ83" s="71">
        <v>1.1000000000000001</v>
      </c>
      <c r="BA83" s="71">
        <v>6</v>
      </c>
      <c r="BB83" s="71">
        <v>12</v>
      </c>
      <c r="BC83" s="71">
        <v>15</v>
      </c>
      <c r="BD83" s="71">
        <v>27</v>
      </c>
      <c r="BF83" s="138" t="s">
        <v>134</v>
      </c>
      <c r="BG83" s="71">
        <v>1.1000000000000001</v>
      </c>
      <c r="BH83" s="71">
        <v>6</v>
      </c>
      <c r="BI83" s="71">
        <v>8</v>
      </c>
      <c r="BJ83" s="71">
        <v>14</v>
      </c>
      <c r="BK83" s="71">
        <v>19</v>
      </c>
    </row>
    <row r="84" spans="2:63" ht="15.75" thickBot="1" x14ac:dyDescent="0.3">
      <c r="C84">
        <f t="shared" si="7"/>
        <v>8</v>
      </c>
      <c r="D84">
        <f t="shared" si="8"/>
        <v>6</v>
      </c>
      <c r="K84">
        <f t="shared" ref="K84:K91" si="9">N10</f>
        <v>14</v>
      </c>
      <c r="L84">
        <f t="shared" ref="L84:L91" si="10">O10</f>
        <v>9</v>
      </c>
      <c r="S84">
        <f t="shared" ref="S84:S91" si="11">V10</f>
        <v>23</v>
      </c>
      <c r="T84">
        <f t="shared" ref="T84:T91" si="12">W10</f>
        <v>14</v>
      </c>
      <c r="AA84">
        <f t="shared" ref="AA84:AA91" si="13">AD10</f>
        <v>30</v>
      </c>
      <c r="AB84">
        <f t="shared" ref="AB84:AB91" si="14">AE10</f>
        <v>17</v>
      </c>
      <c r="AI84">
        <f t="shared" ref="AI84:AI91" si="15">AL10</f>
        <v>27</v>
      </c>
      <c r="AJ84">
        <f t="shared" ref="AJ84:AJ91" si="16">AM10</f>
        <v>15</v>
      </c>
      <c r="AY84" s="139"/>
      <c r="AZ84" s="71">
        <v>1.2</v>
      </c>
      <c r="BA84" s="71">
        <v>4</v>
      </c>
      <c r="BB84" s="71">
        <v>6</v>
      </c>
      <c r="BC84" s="71">
        <v>22</v>
      </c>
      <c r="BD84" s="71">
        <v>13</v>
      </c>
      <c r="BF84" s="139"/>
      <c r="BG84" s="71">
        <v>1.2</v>
      </c>
      <c r="BH84" s="71">
        <v>6</v>
      </c>
      <c r="BI84" s="71">
        <v>9</v>
      </c>
      <c r="BJ84" s="71">
        <v>14</v>
      </c>
      <c r="BK84" s="71">
        <v>17</v>
      </c>
    </row>
    <row r="85" spans="2:63" ht="15.75" thickBot="1" x14ac:dyDescent="0.3">
      <c r="C85">
        <f t="shared" si="7"/>
        <v>7</v>
      </c>
      <c r="D85">
        <f t="shared" si="8"/>
        <v>3</v>
      </c>
      <c r="K85">
        <f t="shared" si="9"/>
        <v>12</v>
      </c>
      <c r="L85">
        <f t="shared" si="10"/>
        <v>7</v>
      </c>
      <c r="S85">
        <f t="shared" si="11"/>
        <v>15</v>
      </c>
      <c r="T85">
        <f t="shared" si="12"/>
        <v>10</v>
      </c>
      <c r="AA85">
        <f t="shared" si="13"/>
        <v>19</v>
      </c>
      <c r="AB85">
        <f t="shared" si="14"/>
        <v>15</v>
      </c>
      <c r="AI85">
        <f t="shared" si="15"/>
        <v>14</v>
      </c>
      <c r="AJ85">
        <f t="shared" si="16"/>
        <v>12</v>
      </c>
      <c r="AY85" s="139"/>
      <c r="AZ85" s="71">
        <v>1.3</v>
      </c>
      <c r="BA85" s="71">
        <v>6</v>
      </c>
      <c r="BB85" s="71">
        <v>9</v>
      </c>
      <c r="BC85" s="71">
        <v>15</v>
      </c>
      <c r="BD85" s="71">
        <v>19</v>
      </c>
      <c r="BF85" s="139"/>
      <c r="BG85" s="71">
        <v>1.3</v>
      </c>
      <c r="BH85" s="71">
        <v>3</v>
      </c>
      <c r="BI85" s="71">
        <v>7</v>
      </c>
      <c r="BJ85" s="71">
        <v>10</v>
      </c>
      <c r="BK85" s="71">
        <v>15</v>
      </c>
    </row>
    <row r="86" spans="2:63" ht="15.75" thickBot="1" x14ac:dyDescent="0.3">
      <c r="C86">
        <f t="shared" si="7"/>
        <v>10</v>
      </c>
      <c r="D86">
        <f t="shared" si="8"/>
        <v>4</v>
      </c>
      <c r="K86">
        <f t="shared" si="9"/>
        <v>15</v>
      </c>
      <c r="L86">
        <f t="shared" si="10"/>
        <v>6</v>
      </c>
      <c r="S86">
        <f t="shared" si="11"/>
        <v>23</v>
      </c>
      <c r="T86">
        <f t="shared" si="12"/>
        <v>9</v>
      </c>
      <c r="AA86">
        <f t="shared" si="13"/>
        <v>27</v>
      </c>
      <c r="AB86">
        <f t="shared" si="14"/>
        <v>12</v>
      </c>
      <c r="AI86">
        <f t="shared" si="15"/>
        <v>24</v>
      </c>
      <c r="AJ86">
        <f t="shared" si="16"/>
        <v>8</v>
      </c>
      <c r="AY86" s="139"/>
      <c r="AZ86" s="71">
        <v>2.1</v>
      </c>
      <c r="BA86" s="71">
        <v>5</v>
      </c>
      <c r="BB86" s="71">
        <v>11</v>
      </c>
      <c r="BC86" s="71">
        <v>23</v>
      </c>
      <c r="BD86" s="71">
        <v>26</v>
      </c>
      <c r="BF86" s="139"/>
      <c r="BG86" s="71">
        <v>2.1</v>
      </c>
      <c r="BH86" s="71">
        <v>4</v>
      </c>
      <c r="BI86" s="71">
        <v>6</v>
      </c>
      <c r="BJ86" s="71">
        <v>9</v>
      </c>
      <c r="BK86" s="71">
        <v>12</v>
      </c>
    </row>
    <row r="87" spans="2:63" ht="15.75" thickBot="1" x14ac:dyDescent="0.3">
      <c r="C87">
        <f t="shared" si="7"/>
        <v>7</v>
      </c>
      <c r="D87">
        <f t="shared" si="8"/>
        <v>5</v>
      </c>
      <c r="K87">
        <f t="shared" si="9"/>
        <v>12</v>
      </c>
      <c r="L87">
        <f t="shared" si="10"/>
        <v>7</v>
      </c>
      <c r="S87">
        <f t="shared" si="11"/>
        <v>14</v>
      </c>
      <c r="T87">
        <f t="shared" si="12"/>
        <v>9</v>
      </c>
      <c r="AA87">
        <f t="shared" si="13"/>
        <v>17</v>
      </c>
      <c r="AB87">
        <f t="shared" si="14"/>
        <v>13</v>
      </c>
      <c r="AI87">
        <f t="shared" si="15"/>
        <v>17</v>
      </c>
      <c r="AJ87">
        <f t="shared" si="16"/>
        <v>9</v>
      </c>
      <c r="AY87" s="139"/>
      <c r="AZ87" s="71">
        <v>2.2000000000000002</v>
      </c>
      <c r="BA87" s="71">
        <v>6</v>
      </c>
      <c r="BB87" s="71">
        <v>8</v>
      </c>
      <c r="BC87" s="71">
        <v>14</v>
      </c>
      <c r="BD87" s="71">
        <v>15</v>
      </c>
      <c r="BF87" s="139"/>
      <c r="BG87" s="71">
        <v>2.2000000000000002</v>
      </c>
      <c r="BH87" s="71">
        <v>5</v>
      </c>
      <c r="BI87" s="71">
        <v>7</v>
      </c>
      <c r="BJ87" s="71">
        <v>9</v>
      </c>
      <c r="BK87" s="71">
        <v>13</v>
      </c>
    </row>
    <row r="88" spans="2:63" ht="15.75" thickBot="1" x14ac:dyDescent="0.3">
      <c r="C88">
        <f t="shared" si="7"/>
        <v>7</v>
      </c>
      <c r="D88">
        <f t="shared" si="8"/>
        <v>5</v>
      </c>
      <c r="K88">
        <f t="shared" si="9"/>
        <v>13</v>
      </c>
      <c r="L88">
        <f t="shared" si="10"/>
        <v>9</v>
      </c>
      <c r="S88">
        <f t="shared" si="11"/>
        <v>16</v>
      </c>
      <c r="T88">
        <f t="shared" si="12"/>
        <v>17</v>
      </c>
      <c r="AA88">
        <f t="shared" si="13"/>
        <v>20</v>
      </c>
      <c r="AB88">
        <f t="shared" si="14"/>
        <v>23</v>
      </c>
      <c r="AI88">
        <f t="shared" si="15"/>
        <v>16</v>
      </c>
      <c r="AJ88">
        <f t="shared" si="16"/>
        <v>18</v>
      </c>
      <c r="AY88" s="139"/>
      <c r="AZ88" s="71">
        <v>2.2999999999999998</v>
      </c>
      <c r="BA88" s="71">
        <v>5</v>
      </c>
      <c r="BB88" s="71">
        <v>7</v>
      </c>
      <c r="BC88" s="71">
        <v>16</v>
      </c>
      <c r="BD88" s="71">
        <v>15</v>
      </c>
      <c r="BF88" s="139"/>
      <c r="BG88" s="71">
        <v>2.2999999999999998</v>
      </c>
      <c r="BH88" s="71">
        <v>5</v>
      </c>
      <c r="BI88" s="71">
        <v>9</v>
      </c>
      <c r="BJ88" s="71">
        <v>17</v>
      </c>
      <c r="BK88" s="71">
        <v>23</v>
      </c>
    </row>
    <row r="89" spans="2:63" ht="15.75" thickBot="1" x14ac:dyDescent="0.3">
      <c r="C89">
        <f t="shared" si="7"/>
        <v>7</v>
      </c>
      <c r="D89">
        <f t="shared" si="8"/>
        <v>6</v>
      </c>
      <c r="K89">
        <f t="shared" si="9"/>
        <v>12</v>
      </c>
      <c r="L89">
        <f t="shared" si="10"/>
        <v>11</v>
      </c>
      <c r="S89">
        <f t="shared" si="11"/>
        <v>13</v>
      </c>
      <c r="T89">
        <f t="shared" si="12"/>
        <v>17</v>
      </c>
      <c r="AA89">
        <f t="shared" si="13"/>
        <v>15</v>
      </c>
      <c r="AB89">
        <f t="shared" si="14"/>
        <v>24</v>
      </c>
      <c r="AI89">
        <f t="shared" si="15"/>
        <v>14</v>
      </c>
      <c r="AJ89">
        <f t="shared" si="16"/>
        <v>19</v>
      </c>
      <c r="AY89" s="139"/>
      <c r="AZ89" s="71">
        <v>3.1</v>
      </c>
      <c r="BA89" s="71">
        <v>6</v>
      </c>
      <c r="BB89" s="71">
        <v>10</v>
      </c>
      <c r="BC89" s="71">
        <v>13</v>
      </c>
      <c r="BD89" s="71">
        <v>20</v>
      </c>
      <c r="BF89" s="139"/>
      <c r="BG89" s="71">
        <v>3.1</v>
      </c>
      <c r="BH89" s="71">
        <v>6</v>
      </c>
      <c r="BI89" s="71">
        <v>11</v>
      </c>
      <c r="BJ89" s="71">
        <v>17</v>
      </c>
      <c r="BK89" s="71">
        <v>24</v>
      </c>
    </row>
    <row r="90" spans="2:63" ht="15.75" thickBot="1" x14ac:dyDescent="0.3">
      <c r="C90">
        <f t="shared" si="7"/>
        <v>5</v>
      </c>
      <c r="D90">
        <f t="shared" si="8"/>
        <v>6</v>
      </c>
      <c r="K90">
        <f t="shared" si="9"/>
        <v>14</v>
      </c>
      <c r="L90">
        <f t="shared" si="10"/>
        <v>14</v>
      </c>
      <c r="S90">
        <f t="shared" si="11"/>
        <v>19</v>
      </c>
      <c r="T90">
        <f t="shared" si="12"/>
        <v>24</v>
      </c>
      <c r="AA90">
        <f t="shared" si="13"/>
        <v>25</v>
      </c>
      <c r="AB90">
        <f t="shared" si="14"/>
        <v>31</v>
      </c>
      <c r="AI90">
        <f t="shared" si="15"/>
        <v>22</v>
      </c>
      <c r="AJ90">
        <f t="shared" si="16"/>
        <v>26</v>
      </c>
      <c r="AY90" s="139"/>
      <c r="AZ90" s="71">
        <v>3.2</v>
      </c>
      <c r="BA90" s="71">
        <v>6</v>
      </c>
      <c r="BB90" s="71">
        <v>8</v>
      </c>
      <c r="BC90" s="71">
        <v>18</v>
      </c>
      <c r="BD90" s="71">
        <v>17</v>
      </c>
      <c r="BF90" s="139"/>
      <c r="BG90" s="71">
        <v>3.2</v>
      </c>
      <c r="BH90" s="71">
        <v>6</v>
      </c>
      <c r="BI90" s="71">
        <v>14</v>
      </c>
      <c r="BJ90" s="71">
        <v>24</v>
      </c>
      <c r="BK90" s="71">
        <v>31</v>
      </c>
    </row>
    <row r="91" spans="2:63" ht="15.75" thickBot="1" x14ac:dyDescent="0.3">
      <c r="C91">
        <f t="shared" si="7"/>
        <v>7</v>
      </c>
      <c r="D91">
        <f t="shared" si="8"/>
        <v>5</v>
      </c>
      <c r="K91">
        <f t="shared" si="9"/>
        <v>15</v>
      </c>
      <c r="L91">
        <f t="shared" si="10"/>
        <v>12</v>
      </c>
      <c r="S91">
        <f t="shared" si="11"/>
        <v>20</v>
      </c>
      <c r="T91">
        <f t="shared" si="12"/>
        <v>17</v>
      </c>
      <c r="AA91">
        <f t="shared" si="13"/>
        <v>23</v>
      </c>
      <c r="AB91">
        <f t="shared" si="14"/>
        <v>22</v>
      </c>
      <c r="AI91">
        <f t="shared" si="15"/>
        <v>22</v>
      </c>
      <c r="AJ91">
        <f t="shared" si="16"/>
        <v>16</v>
      </c>
      <c r="AY91" s="140"/>
      <c r="AZ91" s="71">
        <v>3.3</v>
      </c>
      <c r="BA91" s="71">
        <v>7</v>
      </c>
      <c r="BB91" s="71">
        <v>10</v>
      </c>
      <c r="BC91" s="71">
        <v>20</v>
      </c>
      <c r="BD91" s="71">
        <v>23</v>
      </c>
      <c r="BF91" s="140"/>
      <c r="BG91" s="71">
        <v>3.3</v>
      </c>
      <c r="BH91" s="71">
        <v>5</v>
      </c>
      <c r="BI91" s="71">
        <v>12</v>
      </c>
      <c r="BJ91" s="71">
        <v>17</v>
      </c>
      <c r="BK91" s="71">
        <v>22</v>
      </c>
    </row>
    <row r="92" spans="2:63" ht="15.75" thickBot="1" x14ac:dyDescent="0.3">
      <c r="B92" t="s">
        <v>108</v>
      </c>
      <c r="C92">
        <f t="shared" ref="C92:D100" si="17">D9</f>
        <v>6</v>
      </c>
      <c r="D92">
        <f t="shared" si="17"/>
        <v>6</v>
      </c>
      <c r="J92" t="s">
        <v>108</v>
      </c>
      <c r="K92">
        <f t="shared" ref="K92:L100" si="18">L9</f>
        <v>16</v>
      </c>
      <c r="L92">
        <f t="shared" si="18"/>
        <v>12</v>
      </c>
      <c r="R92" t="s">
        <v>108</v>
      </c>
      <c r="S92">
        <f t="shared" ref="S92:T100" si="19">T9</f>
        <v>23</v>
      </c>
      <c r="T92">
        <f t="shared" si="19"/>
        <v>15</v>
      </c>
      <c r="Z92" t="s">
        <v>108</v>
      </c>
      <c r="AA92">
        <f t="shared" ref="AA92:AB100" si="20">AB9</f>
        <v>29</v>
      </c>
      <c r="AB92">
        <f t="shared" si="20"/>
        <v>27</v>
      </c>
      <c r="AH92" t="s">
        <v>108</v>
      </c>
      <c r="AI92">
        <f t="shared" ref="AI92:AJ100" si="21">AJ9</f>
        <v>24</v>
      </c>
      <c r="AJ92">
        <f t="shared" si="21"/>
        <v>25</v>
      </c>
      <c r="AY92" s="138" t="s">
        <v>28</v>
      </c>
      <c r="AZ92" s="71">
        <v>1.1000000000000001</v>
      </c>
      <c r="BA92" s="71">
        <v>7</v>
      </c>
      <c r="BB92" s="71">
        <v>11</v>
      </c>
      <c r="BC92" s="71">
        <v>15</v>
      </c>
      <c r="BD92" s="71">
        <v>17</v>
      </c>
    </row>
    <row r="93" spans="2:63" ht="15.75" thickBot="1" x14ac:dyDescent="0.3">
      <c r="C93">
        <f t="shared" si="17"/>
        <v>6</v>
      </c>
      <c r="D93">
        <f t="shared" si="17"/>
        <v>4</v>
      </c>
      <c r="K93">
        <f t="shared" si="18"/>
        <v>11</v>
      </c>
      <c r="L93">
        <f t="shared" si="18"/>
        <v>6</v>
      </c>
      <c r="S93">
        <f t="shared" si="19"/>
        <v>14</v>
      </c>
      <c r="T93">
        <f t="shared" si="19"/>
        <v>22</v>
      </c>
      <c r="AA93">
        <f t="shared" si="20"/>
        <v>18</v>
      </c>
      <c r="AB93">
        <f t="shared" si="20"/>
        <v>13</v>
      </c>
      <c r="AI93">
        <f t="shared" si="21"/>
        <v>16</v>
      </c>
      <c r="AJ93">
        <f t="shared" si="21"/>
        <v>10</v>
      </c>
      <c r="AY93" s="139"/>
      <c r="AZ93" s="71">
        <v>1.2</v>
      </c>
      <c r="BA93" s="71">
        <v>8</v>
      </c>
      <c r="BB93" s="71">
        <v>14</v>
      </c>
      <c r="BC93" s="71">
        <v>23</v>
      </c>
      <c r="BD93" s="71">
        <v>30</v>
      </c>
    </row>
    <row r="94" spans="2:63" ht="15.75" thickBot="1" x14ac:dyDescent="0.3">
      <c r="B94" s="57"/>
      <c r="C94">
        <f t="shared" si="17"/>
        <v>5</v>
      </c>
      <c r="D94">
        <f t="shared" si="17"/>
        <v>6</v>
      </c>
      <c r="E94" s="57"/>
      <c r="F94" s="57"/>
      <c r="G94" s="57"/>
      <c r="J94" s="57"/>
      <c r="K94">
        <f t="shared" si="18"/>
        <v>13</v>
      </c>
      <c r="L94">
        <f t="shared" si="18"/>
        <v>9</v>
      </c>
      <c r="R94" s="57"/>
      <c r="S94">
        <f t="shared" si="19"/>
        <v>17</v>
      </c>
      <c r="T94">
        <f t="shared" si="19"/>
        <v>15</v>
      </c>
      <c r="Z94" s="57"/>
      <c r="AA94">
        <f t="shared" si="20"/>
        <v>22</v>
      </c>
      <c r="AB94">
        <f t="shared" si="20"/>
        <v>19</v>
      </c>
      <c r="AH94" s="57"/>
      <c r="AI94">
        <f t="shared" si="21"/>
        <v>21</v>
      </c>
      <c r="AJ94">
        <f t="shared" si="21"/>
        <v>14</v>
      </c>
      <c r="AY94" s="139"/>
      <c r="AZ94" s="71">
        <v>1.3</v>
      </c>
      <c r="BA94" s="71">
        <v>7</v>
      </c>
      <c r="BB94" s="71">
        <v>12</v>
      </c>
      <c r="BC94" s="71">
        <v>15</v>
      </c>
      <c r="BD94" s="71">
        <v>19</v>
      </c>
    </row>
    <row r="95" spans="2:63" ht="15.75" thickBot="1" x14ac:dyDescent="0.3">
      <c r="B95" s="57"/>
      <c r="C95">
        <f t="shared" si="17"/>
        <v>5</v>
      </c>
      <c r="D95">
        <f t="shared" si="17"/>
        <v>5</v>
      </c>
      <c r="E95" s="57"/>
      <c r="F95" s="57"/>
      <c r="G95" s="57"/>
      <c r="J95" s="57"/>
      <c r="K95">
        <f t="shared" si="18"/>
        <v>8</v>
      </c>
      <c r="L95">
        <f t="shared" si="18"/>
        <v>11</v>
      </c>
      <c r="R95" s="57"/>
      <c r="S95">
        <f t="shared" si="19"/>
        <v>10</v>
      </c>
      <c r="T95">
        <f t="shared" si="19"/>
        <v>23</v>
      </c>
      <c r="Z95" s="57"/>
      <c r="AA95">
        <f t="shared" si="20"/>
        <v>13</v>
      </c>
      <c r="AB95">
        <f t="shared" si="20"/>
        <v>26</v>
      </c>
      <c r="AH95" s="57"/>
      <c r="AI95">
        <f t="shared" si="21"/>
        <v>12</v>
      </c>
      <c r="AJ95">
        <f t="shared" si="21"/>
        <v>18</v>
      </c>
      <c r="AY95" s="139"/>
      <c r="AZ95" s="71">
        <v>2.1</v>
      </c>
      <c r="BA95" s="71">
        <v>10</v>
      </c>
      <c r="BB95" s="71">
        <v>15</v>
      </c>
      <c r="BC95" s="71">
        <v>23</v>
      </c>
      <c r="BD95" s="71">
        <v>27</v>
      </c>
    </row>
    <row r="96" spans="2:63" ht="15.75" thickBot="1" x14ac:dyDescent="0.3">
      <c r="C96">
        <f t="shared" si="17"/>
        <v>6</v>
      </c>
      <c r="D96">
        <f t="shared" si="17"/>
        <v>6</v>
      </c>
      <c r="K96">
        <f t="shared" si="18"/>
        <v>14</v>
      </c>
      <c r="L96">
        <f t="shared" si="18"/>
        <v>8</v>
      </c>
      <c r="S96">
        <f t="shared" si="19"/>
        <v>19</v>
      </c>
      <c r="T96">
        <f t="shared" si="19"/>
        <v>14</v>
      </c>
      <c r="AA96">
        <f t="shared" si="20"/>
        <v>23</v>
      </c>
      <c r="AB96">
        <f t="shared" si="20"/>
        <v>15</v>
      </c>
      <c r="AI96">
        <f t="shared" si="21"/>
        <v>18</v>
      </c>
      <c r="AJ96">
        <f t="shared" si="21"/>
        <v>13</v>
      </c>
      <c r="AY96" s="139"/>
      <c r="AZ96" s="71">
        <v>2.2000000000000002</v>
      </c>
      <c r="BA96" s="71">
        <v>7</v>
      </c>
      <c r="BB96" s="71">
        <v>12</v>
      </c>
      <c r="BC96" s="71">
        <v>14</v>
      </c>
      <c r="BD96" s="71">
        <v>17</v>
      </c>
    </row>
    <row r="97" spans="2:56" ht="15.75" thickBot="1" x14ac:dyDescent="0.3">
      <c r="C97">
        <f t="shared" si="17"/>
        <v>3</v>
      </c>
      <c r="D97">
        <f t="shared" si="17"/>
        <v>5</v>
      </c>
      <c r="K97">
        <f t="shared" si="18"/>
        <v>12</v>
      </c>
      <c r="L97">
        <f t="shared" si="18"/>
        <v>7</v>
      </c>
      <c r="S97">
        <f t="shared" si="19"/>
        <v>14</v>
      </c>
      <c r="T97">
        <f t="shared" si="19"/>
        <v>16</v>
      </c>
      <c r="AA97">
        <f t="shared" si="20"/>
        <v>16</v>
      </c>
      <c r="AB97">
        <f t="shared" si="20"/>
        <v>15</v>
      </c>
      <c r="AI97">
        <f t="shared" si="21"/>
        <v>14</v>
      </c>
      <c r="AJ97">
        <f t="shared" si="21"/>
        <v>12</v>
      </c>
      <c r="AY97" s="139"/>
      <c r="AZ97" s="71">
        <v>2.2999999999999998</v>
      </c>
      <c r="BA97" s="71">
        <v>7</v>
      </c>
      <c r="BB97" s="71">
        <v>13</v>
      </c>
      <c r="BC97" s="71">
        <v>16</v>
      </c>
      <c r="BD97" s="71">
        <v>20</v>
      </c>
    </row>
    <row r="98" spans="2:56" ht="15.75" thickBot="1" x14ac:dyDescent="0.3">
      <c r="C98">
        <f t="shared" si="17"/>
        <v>4</v>
      </c>
      <c r="D98">
        <f t="shared" si="17"/>
        <v>6</v>
      </c>
      <c r="K98">
        <f t="shared" si="18"/>
        <v>10</v>
      </c>
      <c r="L98">
        <f t="shared" si="18"/>
        <v>10</v>
      </c>
      <c r="S98">
        <f t="shared" si="19"/>
        <v>16</v>
      </c>
      <c r="T98">
        <f t="shared" si="19"/>
        <v>13</v>
      </c>
      <c r="AA98">
        <f t="shared" si="20"/>
        <v>21</v>
      </c>
      <c r="AB98">
        <f t="shared" si="20"/>
        <v>20</v>
      </c>
      <c r="AI98">
        <f t="shared" si="21"/>
        <v>18</v>
      </c>
      <c r="AJ98">
        <f t="shared" si="21"/>
        <v>19</v>
      </c>
      <c r="AY98" s="139"/>
      <c r="AZ98" s="71">
        <v>3.1</v>
      </c>
      <c r="BA98" s="71">
        <v>7</v>
      </c>
      <c r="BB98" s="71">
        <v>12</v>
      </c>
      <c r="BC98" s="71">
        <v>13</v>
      </c>
      <c r="BD98" s="71">
        <v>15</v>
      </c>
    </row>
    <row r="99" spans="2:56" ht="15.75" thickBot="1" x14ac:dyDescent="0.3">
      <c r="C99">
        <f t="shared" si="17"/>
        <v>6</v>
      </c>
      <c r="D99">
        <f t="shared" si="17"/>
        <v>6</v>
      </c>
      <c r="K99">
        <f t="shared" si="18"/>
        <v>14</v>
      </c>
      <c r="L99">
        <f t="shared" si="18"/>
        <v>8</v>
      </c>
      <c r="S99">
        <f t="shared" si="19"/>
        <v>19</v>
      </c>
      <c r="T99">
        <f t="shared" si="19"/>
        <v>18</v>
      </c>
      <c r="AA99">
        <f t="shared" si="20"/>
        <v>26</v>
      </c>
      <c r="AB99">
        <f t="shared" si="20"/>
        <v>17</v>
      </c>
      <c r="AI99">
        <f t="shared" si="21"/>
        <v>24</v>
      </c>
      <c r="AJ99">
        <f t="shared" si="21"/>
        <v>15</v>
      </c>
      <c r="AY99" s="139"/>
      <c r="AZ99" s="71">
        <v>3.2</v>
      </c>
      <c r="BA99" s="71">
        <v>5</v>
      </c>
      <c r="BB99" s="71">
        <v>14</v>
      </c>
      <c r="BC99" s="71">
        <v>19</v>
      </c>
      <c r="BD99" s="71">
        <v>25</v>
      </c>
    </row>
    <row r="100" spans="2:56" ht="15.75" thickBot="1" x14ac:dyDescent="0.3">
      <c r="C100">
        <f t="shared" si="17"/>
        <v>5</v>
      </c>
      <c r="D100">
        <f t="shared" si="17"/>
        <v>7</v>
      </c>
      <c r="K100">
        <f t="shared" si="18"/>
        <v>8</v>
      </c>
      <c r="L100">
        <f t="shared" si="18"/>
        <v>10</v>
      </c>
      <c r="S100">
        <f t="shared" si="19"/>
        <v>10</v>
      </c>
      <c r="T100">
        <f t="shared" si="19"/>
        <v>20</v>
      </c>
      <c r="AA100">
        <f t="shared" si="20"/>
        <v>13</v>
      </c>
      <c r="AB100">
        <f t="shared" si="20"/>
        <v>23</v>
      </c>
      <c r="AI100">
        <f t="shared" si="21"/>
        <v>13</v>
      </c>
      <c r="AJ100">
        <f t="shared" si="21"/>
        <v>22</v>
      </c>
      <c r="AY100" s="140"/>
      <c r="AZ100" s="71">
        <v>3.3</v>
      </c>
      <c r="BA100" s="71">
        <v>7</v>
      </c>
      <c r="BB100" s="71">
        <v>15</v>
      </c>
      <c r="BC100" s="71">
        <v>20</v>
      </c>
      <c r="BD100" s="71">
        <v>23</v>
      </c>
    </row>
    <row r="101" spans="2:56" ht="15.75" thickBot="1" x14ac:dyDescent="0.3">
      <c r="AY101" s="138" t="s">
        <v>134</v>
      </c>
      <c r="AZ101" s="71">
        <v>1.1000000000000001</v>
      </c>
      <c r="BA101" s="71">
        <v>6</v>
      </c>
      <c r="BB101" s="71">
        <v>8</v>
      </c>
      <c r="BC101" s="71">
        <v>14</v>
      </c>
      <c r="BD101" s="71">
        <v>19</v>
      </c>
    </row>
    <row r="102" spans="2:56" ht="15.75" thickBot="1" x14ac:dyDescent="0.3">
      <c r="B102" t="s">
        <v>109</v>
      </c>
      <c r="J102" t="s">
        <v>109</v>
      </c>
      <c r="R102" t="s">
        <v>109</v>
      </c>
      <c r="Z102" t="s">
        <v>109</v>
      </c>
      <c r="AH102" t="s">
        <v>109</v>
      </c>
      <c r="AY102" s="139"/>
      <c r="AZ102" s="71">
        <v>1.2</v>
      </c>
      <c r="BA102" s="71">
        <v>6</v>
      </c>
      <c r="BB102" s="71">
        <v>9</v>
      </c>
      <c r="BC102" s="71">
        <v>14</v>
      </c>
      <c r="BD102" s="71">
        <v>17</v>
      </c>
    </row>
    <row r="103" spans="2:56" ht="15.75" thickBot="1" x14ac:dyDescent="0.3">
      <c r="AY103" s="139"/>
      <c r="AZ103" s="71">
        <v>1.3</v>
      </c>
      <c r="BA103" s="71">
        <v>3</v>
      </c>
      <c r="BB103" s="71">
        <v>7</v>
      </c>
      <c r="BC103" s="71">
        <v>10</v>
      </c>
      <c r="BD103" s="71">
        <v>15</v>
      </c>
    </row>
    <row r="104" spans="2:56" ht="15.75" thickBot="1" x14ac:dyDescent="0.3">
      <c r="B104" t="s">
        <v>55</v>
      </c>
      <c r="C104">
        <v>0.2</v>
      </c>
      <c r="D104">
        <v>0.4</v>
      </c>
      <c r="E104" t="s">
        <v>56</v>
      </c>
      <c r="J104" t="s">
        <v>55</v>
      </c>
      <c r="K104">
        <v>0.2</v>
      </c>
      <c r="L104">
        <v>0.4</v>
      </c>
      <c r="M104" t="s">
        <v>56</v>
      </c>
      <c r="R104" t="s">
        <v>55</v>
      </c>
      <c r="S104">
        <v>0.2</v>
      </c>
      <c r="T104">
        <v>0.4</v>
      </c>
      <c r="U104" t="s">
        <v>56</v>
      </c>
      <c r="Z104" t="s">
        <v>55</v>
      </c>
      <c r="AA104">
        <v>0.2</v>
      </c>
      <c r="AB104">
        <v>0.4</v>
      </c>
      <c r="AC104" t="s">
        <v>56</v>
      </c>
      <c r="AH104" t="s">
        <v>55</v>
      </c>
      <c r="AI104">
        <v>0.2</v>
      </c>
      <c r="AJ104">
        <v>0.4</v>
      </c>
      <c r="AK104" t="s">
        <v>56</v>
      </c>
      <c r="AY104" s="139"/>
      <c r="AZ104" s="71">
        <v>2.1</v>
      </c>
      <c r="BA104" s="71">
        <v>4</v>
      </c>
      <c r="BB104" s="71">
        <v>6</v>
      </c>
      <c r="BC104" s="71">
        <v>9</v>
      </c>
      <c r="BD104" s="71">
        <v>12</v>
      </c>
    </row>
    <row r="105" spans="2:56" ht="15.75" thickBot="1" x14ac:dyDescent="0.3">
      <c r="B105" s="54" t="s">
        <v>107</v>
      </c>
      <c r="C105" s="54"/>
      <c r="D105" s="54"/>
      <c r="E105" s="54"/>
      <c r="J105" s="54" t="s">
        <v>107</v>
      </c>
      <c r="K105" s="54"/>
      <c r="L105" s="54"/>
      <c r="M105" s="54"/>
      <c r="R105" s="54" t="s">
        <v>107</v>
      </c>
      <c r="S105" s="54"/>
      <c r="T105" s="54"/>
      <c r="U105" s="54"/>
      <c r="Z105" s="54" t="s">
        <v>107</v>
      </c>
      <c r="AA105" s="54"/>
      <c r="AB105" s="54"/>
      <c r="AC105" s="54"/>
      <c r="AH105" s="54" t="s">
        <v>107</v>
      </c>
      <c r="AI105" s="54"/>
      <c r="AJ105" s="54"/>
      <c r="AK105" s="54"/>
      <c r="AY105" s="139"/>
      <c r="AZ105" s="71">
        <v>2.2000000000000002</v>
      </c>
      <c r="BA105" s="71">
        <v>5</v>
      </c>
      <c r="BB105" s="71">
        <v>7</v>
      </c>
      <c r="BC105" s="71">
        <v>9</v>
      </c>
      <c r="BD105" s="71">
        <v>13</v>
      </c>
    </row>
    <row r="106" spans="2:56" ht="15.75" thickBot="1" x14ac:dyDescent="0.3">
      <c r="B106" s="22" t="s">
        <v>57</v>
      </c>
      <c r="C106" s="22">
        <v>9</v>
      </c>
      <c r="D106" s="22">
        <v>9</v>
      </c>
      <c r="E106" s="22">
        <v>18</v>
      </c>
      <c r="J106" s="22" t="s">
        <v>57</v>
      </c>
      <c r="K106" s="22">
        <v>9</v>
      </c>
      <c r="L106" s="22">
        <v>9</v>
      </c>
      <c r="M106" s="22">
        <v>18</v>
      </c>
      <c r="R106" s="22" t="s">
        <v>57</v>
      </c>
      <c r="S106" s="22">
        <v>9</v>
      </c>
      <c r="T106" s="22">
        <v>9</v>
      </c>
      <c r="U106" s="22">
        <v>18</v>
      </c>
      <c r="Z106" s="22" t="s">
        <v>57</v>
      </c>
      <c r="AA106" s="22">
        <v>9</v>
      </c>
      <c r="AB106" s="22">
        <v>9</v>
      </c>
      <c r="AC106" s="22">
        <v>18</v>
      </c>
      <c r="AH106" s="22" t="s">
        <v>57</v>
      </c>
      <c r="AI106" s="22">
        <v>9</v>
      </c>
      <c r="AJ106" s="22">
        <v>9</v>
      </c>
      <c r="AK106" s="22">
        <v>18</v>
      </c>
      <c r="AY106" s="139"/>
      <c r="AZ106" s="71">
        <v>2.2999999999999998</v>
      </c>
      <c r="BA106" s="71">
        <v>5</v>
      </c>
      <c r="BB106" s="71">
        <v>9</v>
      </c>
      <c r="BC106" s="71">
        <v>17</v>
      </c>
      <c r="BD106" s="71">
        <v>23</v>
      </c>
    </row>
    <row r="107" spans="2:56" ht="15.75" thickBot="1" x14ac:dyDescent="0.3">
      <c r="B107" s="22" t="s">
        <v>58</v>
      </c>
      <c r="C107" s="22">
        <v>65</v>
      </c>
      <c r="D107" s="22">
        <v>46</v>
      </c>
      <c r="E107" s="22">
        <v>111</v>
      </c>
      <c r="J107" s="22" t="s">
        <v>58</v>
      </c>
      <c r="K107" s="22">
        <v>118</v>
      </c>
      <c r="L107" s="22">
        <v>83</v>
      </c>
      <c r="M107" s="22">
        <v>201</v>
      </c>
      <c r="R107" s="22" t="s">
        <v>58</v>
      </c>
      <c r="S107" s="22">
        <v>158</v>
      </c>
      <c r="T107" s="22">
        <v>131</v>
      </c>
      <c r="U107" s="22">
        <v>289</v>
      </c>
      <c r="Z107" s="22" t="s">
        <v>58</v>
      </c>
      <c r="AA107" s="22">
        <v>193</v>
      </c>
      <c r="AB107" s="22">
        <v>176</v>
      </c>
      <c r="AC107" s="22">
        <v>369</v>
      </c>
      <c r="AH107" s="22" t="s">
        <v>58</v>
      </c>
      <c r="AI107" s="22">
        <v>169</v>
      </c>
      <c r="AJ107" s="22">
        <v>141</v>
      </c>
      <c r="AK107" s="22">
        <v>310</v>
      </c>
      <c r="AY107" s="139"/>
      <c r="AZ107" s="71">
        <v>3.1</v>
      </c>
      <c r="BA107" s="71">
        <v>6</v>
      </c>
      <c r="BB107" s="71">
        <v>11</v>
      </c>
      <c r="BC107" s="71">
        <v>17</v>
      </c>
      <c r="BD107" s="71">
        <v>24</v>
      </c>
    </row>
    <row r="108" spans="2:56" ht="15.75" thickBot="1" x14ac:dyDescent="0.3">
      <c r="B108" s="22" t="s">
        <v>59</v>
      </c>
      <c r="C108" s="58">
        <v>7.2222222222222223</v>
      </c>
      <c r="D108" s="58">
        <v>5.1111111111111107</v>
      </c>
      <c r="E108" s="59">
        <v>6.166666666666667</v>
      </c>
      <c r="J108" s="22" t="s">
        <v>59</v>
      </c>
      <c r="K108" s="59">
        <v>13.111111111111111</v>
      </c>
      <c r="L108" s="59">
        <v>9.2222222222222214</v>
      </c>
      <c r="M108" s="59">
        <v>11.166666666666666</v>
      </c>
      <c r="R108" s="22" t="s">
        <v>59</v>
      </c>
      <c r="S108" s="59">
        <v>17.555555555555557</v>
      </c>
      <c r="T108" s="59">
        <v>14.555555555555555</v>
      </c>
      <c r="U108" s="59">
        <v>16.055555555555557</v>
      </c>
      <c r="Z108" s="22" t="s">
        <v>59</v>
      </c>
      <c r="AA108" s="59">
        <v>21.444444444444443</v>
      </c>
      <c r="AB108" s="59">
        <v>19.555555555555557</v>
      </c>
      <c r="AC108" s="59">
        <v>20.5</v>
      </c>
      <c r="AH108" s="22" t="s">
        <v>59</v>
      </c>
      <c r="AI108" s="59">
        <v>18.777777777777779</v>
      </c>
      <c r="AJ108" s="59">
        <v>15.666666666666666</v>
      </c>
      <c r="AK108" s="59">
        <v>17.222222222222221</v>
      </c>
      <c r="AY108" s="139"/>
      <c r="AZ108" s="71">
        <v>3.2</v>
      </c>
      <c r="BA108" s="71">
        <v>6</v>
      </c>
      <c r="BB108" s="71">
        <v>14</v>
      </c>
      <c r="BC108" s="71">
        <v>24</v>
      </c>
      <c r="BD108" s="71">
        <v>31</v>
      </c>
    </row>
    <row r="109" spans="2:56" ht="15.75" thickBot="1" x14ac:dyDescent="0.3">
      <c r="B109" s="22" t="s">
        <v>60</v>
      </c>
      <c r="C109" s="58">
        <v>1.6944444444444429</v>
      </c>
      <c r="D109" s="58">
        <v>1.1111111111111107</v>
      </c>
      <c r="E109" s="22">
        <v>2.5</v>
      </c>
      <c r="J109" s="22" t="s">
        <v>60</v>
      </c>
      <c r="K109" s="59">
        <v>2.1111111111111143</v>
      </c>
      <c r="L109" s="59">
        <v>6.9444444444444429</v>
      </c>
      <c r="M109" s="59">
        <v>8.264705882352942</v>
      </c>
      <c r="R109" s="22" t="s">
        <v>60</v>
      </c>
      <c r="S109" s="59">
        <v>14.527777777777771</v>
      </c>
      <c r="T109" s="59">
        <v>23.777777777777771</v>
      </c>
      <c r="U109" s="59">
        <v>20.408496732026137</v>
      </c>
      <c r="Z109" s="22" t="s">
        <v>60</v>
      </c>
      <c r="AA109" s="59">
        <v>26.027777777777828</v>
      </c>
      <c r="AB109" s="59">
        <v>37.027777777777771</v>
      </c>
      <c r="AC109" s="59">
        <v>30.617647058823529</v>
      </c>
      <c r="AH109" s="22" t="s">
        <v>60</v>
      </c>
      <c r="AI109" s="59">
        <v>25.694444444444457</v>
      </c>
      <c r="AJ109" s="22">
        <v>30.75</v>
      </c>
      <c r="AK109" s="59">
        <v>29.124183006535958</v>
      </c>
      <c r="AY109" s="140"/>
      <c r="AZ109" s="71">
        <v>3.3</v>
      </c>
      <c r="BA109" s="71">
        <v>5</v>
      </c>
      <c r="BB109" s="71">
        <v>12</v>
      </c>
      <c r="BC109" s="71">
        <v>17</v>
      </c>
      <c r="BD109" s="71">
        <v>22</v>
      </c>
    </row>
    <row r="110" spans="2:56" x14ac:dyDescent="0.25">
      <c r="B110" s="22"/>
      <c r="C110" s="22"/>
      <c r="D110" s="22"/>
      <c r="E110" s="22"/>
      <c r="J110" s="22"/>
      <c r="K110" s="22"/>
      <c r="L110" s="22"/>
      <c r="M110" s="22"/>
      <c r="R110" s="22"/>
      <c r="S110" s="22"/>
      <c r="T110" s="22"/>
      <c r="U110" s="22"/>
      <c r="Z110" s="22"/>
      <c r="AA110" s="22"/>
      <c r="AB110" s="22"/>
      <c r="AC110" s="22"/>
      <c r="AH110" s="22"/>
      <c r="AI110" s="22"/>
      <c r="AJ110" s="22"/>
      <c r="AK110" s="22"/>
    </row>
    <row r="111" spans="2:56" ht="15.75" thickBot="1" x14ac:dyDescent="0.3">
      <c r="B111" s="54" t="s">
        <v>108</v>
      </c>
      <c r="C111" s="54"/>
      <c r="D111" s="54"/>
      <c r="E111" s="54"/>
      <c r="J111" s="54" t="s">
        <v>108</v>
      </c>
      <c r="K111" s="54"/>
      <c r="L111" s="54"/>
      <c r="M111" s="54"/>
      <c r="R111" s="54" t="s">
        <v>108</v>
      </c>
      <c r="S111" s="54"/>
      <c r="T111" s="54"/>
      <c r="U111" s="54"/>
      <c r="Z111" s="54" t="s">
        <v>108</v>
      </c>
      <c r="AA111" s="54"/>
      <c r="AB111" s="54"/>
      <c r="AC111" s="54"/>
      <c r="AH111" s="54" t="s">
        <v>108</v>
      </c>
      <c r="AI111" s="54"/>
      <c r="AJ111" s="54"/>
      <c r="AK111" s="54"/>
    </row>
    <row r="112" spans="2:56" x14ac:dyDescent="0.25">
      <c r="B112" s="22" t="s">
        <v>57</v>
      </c>
      <c r="C112" s="22">
        <v>9</v>
      </c>
      <c r="D112" s="22">
        <v>9</v>
      </c>
      <c r="E112" s="22">
        <v>18</v>
      </c>
      <c r="J112" s="22" t="s">
        <v>57</v>
      </c>
      <c r="K112" s="22">
        <v>9</v>
      </c>
      <c r="L112" s="22">
        <v>9</v>
      </c>
      <c r="M112" s="22">
        <v>18</v>
      </c>
      <c r="R112" s="22" t="s">
        <v>57</v>
      </c>
      <c r="S112" s="22">
        <v>9</v>
      </c>
      <c r="T112" s="22">
        <v>9</v>
      </c>
      <c r="U112" s="22">
        <v>18</v>
      </c>
      <c r="Z112" s="22" t="s">
        <v>57</v>
      </c>
      <c r="AA112" s="22">
        <v>9</v>
      </c>
      <c r="AB112" s="22">
        <v>9</v>
      </c>
      <c r="AC112" s="22">
        <v>18</v>
      </c>
      <c r="AH112" s="22" t="s">
        <v>57</v>
      </c>
      <c r="AI112" s="22">
        <v>9</v>
      </c>
      <c r="AJ112" s="22">
        <v>9</v>
      </c>
      <c r="AK112" s="22">
        <v>18</v>
      </c>
    </row>
    <row r="113" spans="2:40" x14ac:dyDescent="0.25">
      <c r="B113" s="22" t="s">
        <v>58</v>
      </c>
      <c r="C113" s="22">
        <v>46</v>
      </c>
      <c r="D113" s="22">
        <v>51</v>
      </c>
      <c r="E113" s="22">
        <v>97</v>
      </c>
      <c r="J113" s="22" t="s">
        <v>58</v>
      </c>
      <c r="K113" s="22">
        <v>106</v>
      </c>
      <c r="L113" s="22">
        <v>81</v>
      </c>
      <c r="M113" s="22">
        <v>187</v>
      </c>
      <c r="R113" s="22" t="s">
        <v>58</v>
      </c>
      <c r="S113" s="22">
        <v>142</v>
      </c>
      <c r="T113" s="22">
        <v>156</v>
      </c>
      <c r="U113" s="22">
        <v>298</v>
      </c>
      <c r="Z113" s="22" t="s">
        <v>58</v>
      </c>
      <c r="AA113" s="22">
        <v>181</v>
      </c>
      <c r="AB113" s="22">
        <v>175</v>
      </c>
      <c r="AC113" s="22">
        <v>356</v>
      </c>
      <c r="AH113" s="22" t="s">
        <v>58</v>
      </c>
      <c r="AI113" s="22">
        <v>160</v>
      </c>
      <c r="AJ113" s="22">
        <v>148</v>
      </c>
      <c r="AK113" s="22">
        <v>308</v>
      </c>
    </row>
    <row r="114" spans="2:40" x14ac:dyDescent="0.25">
      <c r="B114" s="22" t="s">
        <v>59</v>
      </c>
      <c r="C114" s="59">
        <v>5.1111111111111107</v>
      </c>
      <c r="D114" s="59">
        <v>5.666666666666667</v>
      </c>
      <c r="E114" s="59">
        <v>5.3888888888888893</v>
      </c>
      <c r="J114" s="22" t="s">
        <v>59</v>
      </c>
      <c r="K114" s="59">
        <v>11.777777777777779</v>
      </c>
      <c r="L114" s="22">
        <v>9</v>
      </c>
      <c r="M114" s="59">
        <v>10.388888888888889</v>
      </c>
      <c r="R114" s="22" t="s">
        <v>59</v>
      </c>
      <c r="S114" s="59">
        <v>15.777777777777779</v>
      </c>
      <c r="T114" s="59">
        <v>17.333333333333332</v>
      </c>
      <c r="U114" s="59">
        <v>16.555555555555557</v>
      </c>
      <c r="Z114" s="22" t="s">
        <v>59</v>
      </c>
      <c r="AA114" s="59">
        <v>20.111111111111111</v>
      </c>
      <c r="AB114" s="59">
        <v>19.444444444444443</v>
      </c>
      <c r="AC114" s="59">
        <v>19.777777777777779</v>
      </c>
      <c r="AH114" s="22" t="s">
        <v>59</v>
      </c>
      <c r="AI114" s="59">
        <v>17.777777777777779</v>
      </c>
      <c r="AJ114" s="59">
        <v>16.444444444444443</v>
      </c>
      <c r="AK114" s="59">
        <v>17.111111111111111</v>
      </c>
    </row>
    <row r="115" spans="2:40" x14ac:dyDescent="0.25">
      <c r="B115" s="22" t="s">
        <v>60</v>
      </c>
      <c r="C115" s="59">
        <v>1.1111111111111107</v>
      </c>
      <c r="D115" s="22">
        <v>0.75</v>
      </c>
      <c r="E115" s="59">
        <v>0.95751633986928397</v>
      </c>
      <c r="J115" s="22" t="s">
        <v>60</v>
      </c>
      <c r="K115" s="59">
        <v>7.6944444444444571</v>
      </c>
      <c r="L115" s="22">
        <v>3.75</v>
      </c>
      <c r="M115" s="59">
        <v>7.4281045751634016</v>
      </c>
      <c r="R115" s="22" t="s">
        <v>60</v>
      </c>
      <c r="S115" s="59">
        <v>18.444444444444457</v>
      </c>
      <c r="T115" s="22">
        <v>13</v>
      </c>
      <c r="U115" s="59">
        <v>15.437908496732021</v>
      </c>
      <c r="Z115" s="22" t="s">
        <v>60</v>
      </c>
      <c r="AA115" s="59">
        <v>31.111111111111086</v>
      </c>
      <c r="AB115" s="59">
        <v>25.027777777777771</v>
      </c>
      <c r="AC115" s="59">
        <v>26.535947712418313</v>
      </c>
      <c r="AH115" s="22" t="s">
        <v>60</v>
      </c>
      <c r="AI115" s="59">
        <v>20.194444444444457</v>
      </c>
      <c r="AJ115" s="59">
        <v>24.277777777777771</v>
      </c>
      <c r="AK115" s="59">
        <v>21.398692810457494</v>
      </c>
    </row>
    <row r="116" spans="2:40" x14ac:dyDescent="0.25">
      <c r="B116" s="22"/>
      <c r="C116" s="22"/>
      <c r="D116" s="22"/>
      <c r="E116" s="22"/>
      <c r="J116" s="22"/>
      <c r="K116" s="22"/>
      <c r="L116" s="22"/>
      <c r="M116" s="22"/>
      <c r="R116" s="22"/>
      <c r="S116" s="22"/>
      <c r="T116" s="22"/>
      <c r="U116" s="22"/>
      <c r="Z116" s="22"/>
      <c r="AA116" s="22"/>
      <c r="AB116" s="22"/>
      <c r="AC116" s="22"/>
      <c r="AH116" s="22"/>
      <c r="AI116" s="22"/>
      <c r="AJ116" s="22"/>
      <c r="AK116" s="22"/>
    </row>
    <row r="117" spans="2:40" ht="15.75" thickBot="1" x14ac:dyDescent="0.3">
      <c r="B117" s="54" t="s">
        <v>56</v>
      </c>
      <c r="C117" s="54"/>
      <c r="D117" s="54"/>
      <c r="E117" s="54"/>
      <c r="J117" s="54" t="s">
        <v>56</v>
      </c>
      <c r="K117" s="54"/>
      <c r="L117" s="54"/>
      <c r="M117" s="54"/>
      <c r="R117" s="54" t="s">
        <v>56</v>
      </c>
      <c r="S117" s="54"/>
      <c r="T117" s="54"/>
      <c r="U117" s="54"/>
      <c r="Z117" s="54" t="s">
        <v>56</v>
      </c>
      <c r="AA117" s="54"/>
      <c r="AB117" s="54"/>
      <c r="AC117" s="54"/>
      <c r="AH117" s="54" t="s">
        <v>56</v>
      </c>
      <c r="AI117" s="54"/>
      <c r="AJ117" s="54"/>
      <c r="AK117" s="54"/>
    </row>
    <row r="118" spans="2:40" x14ac:dyDescent="0.25">
      <c r="B118" s="22" t="s">
        <v>57</v>
      </c>
      <c r="C118" s="22">
        <v>18</v>
      </c>
      <c r="D118" s="22">
        <v>18</v>
      </c>
      <c r="E118" s="22"/>
      <c r="J118" s="22" t="s">
        <v>57</v>
      </c>
      <c r="K118" s="22">
        <v>18</v>
      </c>
      <c r="L118" s="22">
        <v>18</v>
      </c>
      <c r="M118" s="22"/>
      <c r="R118" s="22" t="s">
        <v>57</v>
      </c>
      <c r="S118" s="22">
        <v>18</v>
      </c>
      <c r="T118" s="22">
        <v>18</v>
      </c>
      <c r="U118" s="22"/>
      <c r="Z118" s="22" t="s">
        <v>57</v>
      </c>
      <c r="AA118" s="22">
        <v>18</v>
      </c>
      <c r="AB118" s="22">
        <v>18</v>
      </c>
      <c r="AC118" s="22"/>
      <c r="AH118" s="22" t="s">
        <v>57</v>
      </c>
      <c r="AI118" s="22">
        <v>18</v>
      </c>
      <c r="AJ118" s="22">
        <v>18</v>
      </c>
      <c r="AK118" s="22"/>
    </row>
    <row r="119" spans="2:40" x14ac:dyDescent="0.25">
      <c r="B119" s="22" t="s">
        <v>58</v>
      </c>
      <c r="C119" s="22">
        <v>111</v>
      </c>
      <c r="D119" s="22">
        <v>97</v>
      </c>
      <c r="E119" s="22"/>
      <c r="J119" s="22" t="s">
        <v>58</v>
      </c>
      <c r="K119" s="22">
        <v>224</v>
      </c>
      <c r="L119" s="22">
        <v>164</v>
      </c>
      <c r="M119" s="22"/>
      <c r="R119" s="22" t="s">
        <v>58</v>
      </c>
      <c r="S119" s="22">
        <v>300</v>
      </c>
      <c r="T119" s="22">
        <v>287</v>
      </c>
      <c r="U119" s="22"/>
      <c r="Z119" s="22" t="s">
        <v>58</v>
      </c>
      <c r="AA119" s="22">
        <v>374</v>
      </c>
      <c r="AB119" s="22">
        <v>351</v>
      </c>
      <c r="AC119" s="22"/>
      <c r="AH119" s="22" t="s">
        <v>58</v>
      </c>
      <c r="AI119" s="22">
        <v>329</v>
      </c>
      <c r="AJ119" s="22">
        <v>289</v>
      </c>
      <c r="AK119" s="22"/>
    </row>
    <row r="120" spans="2:40" x14ac:dyDescent="0.25">
      <c r="B120" s="22" t="s">
        <v>59</v>
      </c>
      <c r="C120" s="59">
        <v>6.166666666666667</v>
      </c>
      <c r="D120" s="59">
        <v>5.3888888888888893</v>
      </c>
      <c r="E120" s="22"/>
      <c r="J120" s="22" t="s">
        <v>59</v>
      </c>
      <c r="K120" s="59">
        <v>12.444444444444445</v>
      </c>
      <c r="L120" s="59">
        <v>9.1111111111111107</v>
      </c>
      <c r="M120" s="22"/>
      <c r="R120" s="22" t="s">
        <v>59</v>
      </c>
      <c r="S120" s="59">
        <v>16.666666666666668</v>
      </c>
      <c r="T120" s="59">
        <v>15.944444444444445</v>
      </c>
      <c r="U120" s="22"/>
      <c r="Z120" s="22" t="s">
        <v>59</v>
      </c>
      <c r="AA120" s="59">
        <v>20.777777777777779</v>
      </c>
      <c r="AB120" s="22">
        <v>19.5</v>
      </c>
      <c r="AC120" s="22"/>
      <c r="AH120" s="22" t="s">
        <v>59</v>
      </c>
      <c r="AI120" s="59">
        <v>18.277777777777779</v>
      </c>
      <c r="AJ120" s="59">
        <v>16.055555555555557</v>
      </c>
      <c r="AK120" s="22"/>
    </row>
    <row r="121" spans="2:40" x14ac:dyDescent="0.25">
      <c r="B121" s="22" t="s">
        <v>60</v>
      </c>
      <c r="C121" s="22">
        <v>2.5</v>
      </c>
      <c r="D121" s="59">
        <v>0.95751633986928397</v>
      </c>
      <c r="E121" s="22"/>
      <c r="J121" s="22" t="s">
        <v>60</v>
      </c>
      <c r="K121" s="59">
        <v>5.0849673202614323</v>
      </c>
      <c r="L121" s="59">
        <v>5.0457516339869315</v>
      </c>
      <c r="M121" s="22"/>
      <c r="R121" s="22" t="s">
        <v>60</v>
      </c>
      <c r="S121" s="59">
        <v>16.352941176470587</v>
      </c>
      <c r="T121" s="59">
        <v>19.349673202614373</v>
      </c>
      <c r="U121" s="22"/>
      <c r="Z121" s="22" t="s">
        <v>60</v>
      </c>
      <c r="AA121" s="59">
        <v>27.359477124183019</v>
      </c>
      <c r="AB121" s="59">
        <v>29.205882352941178</v>
      </c>
      <c r="AC121" s="22"/>
      <c r="AH121" s="22" t="s">
        <v>60</v>
      </c>
      <c r="AI121" s="59">
        <v>21.859477124183019</v>
      </c>
      <c r="AJ121" s="59">
        <v>26.05555555555555</v>
      </c>
      <c r="AK121" s="22"/>
    </row>
    <row r="122" spans="2:40" x14ac:dyDescent="0.25">
      <c r="B122" s="22"/>
      <c r="C122" s="22"/>
      <c r="D122" s="22"/>
      <c r="E122" s="22"/>
      <c r="J122" s="22"/>
      <c r="K122" s="22"/>
      <c r="L122" s="22"/>
      <c r="M122" s="22"/>
      <c r="R122" s="22"/>
      <c r="S122" s="22"/>
      <c r="T122" s="22"/>
      <c r="U122" s="22"/>
      <c r="Z122" s="22"/>
      <c r="AA122" s="22"/>
      <c r="AB122" s="22"/>
      <c r="AC122" s="22"/>
      <c r="AH122" s="22"/>
      <c r="AI122" s="22"/>
      <c r="AJ122" s="22"/>
      <c r="AK122" s="22"/>
    </row>
    <row r="124" spans="2:40" ht="15.75" thickBot="1" x14ac:dyDescent="0.3">
      <c r="B124" t="s">
        <v>61</v>
      </c>
      <c r="J124" t="s">
        <v>61</v>
      </c>
      <c r="R124" t="s">
        <v>61</v>
      </c>
      <c r="Z124" t="s">
        <v>61</v>
      </c>
      <c r="AH124" t="s">
        <v>61</v>
      </c>
    </row>
    <row r="125" spans="2:40" x14ac:dyDescent="0.25">
      <c r="B125" s="56" t="s">
        <v>62</v>
      </c>
      <c r="C125" s="56" t="s">
        <v>63</v>
      </c>
      <c r="D125" s="56"/>
      <c r="E125" s="56" t="s">
        <v>65</v>
      </c>
      <c r="F125" s="56" t="s">
        <v>66</v>
      </c>
      <c r="G125" s="56" t="s">
        <v>67</v>
      </c>
      <c r="H125" s="56" t="s">
        <v>68</v>
      </c>
      <c r="J125" s="56" t="s">
        <v>62</v>
      </c>
      <c r="K125" s="56" t="s">
        <v>63</v>
      </c>
      <c r="L125" s="56" t="s">
        <v>64</v>
      </c>
      <c r="M125" s="56" t="s">
        <v>65</v>
      </c>
      <c r="N125" s="56" t="s">
        <v>66</v>
      </c>
      <c r="O125" s="56" t="s">
        <v>67</v>
      </c>
      <c r="P125" s="56" t="s">
        <v>68</v>
      </c>
      <c r="R125" s="56" t="s">
        <v>62</v>
      </c>
      <c r="S125" s="56" t="s">
        <v>63</v>
      </c>
      <c r="T125" s="56" t="s">
        <v>64</v>
      </c>
      <c r="U125" s="56" t="s">
        <v>65</v>
      </c>
      <c r="V125" s="56" t="s">
        <v>66</v>
      </c>
      <c r="W125" s="56" t="s">
        <v>67</v>
      </c>
      <c r="X125" s="56" t="s">
        <v>68</v>
      </c>
      <c r="Z125" s="56" t="s">
        <v>62</v>
      </c>
      <c r="AA125" s="56" t="s">
        <v>63</v>
      </c>
      <c r="AB125" s="56" t="s">
        <v>64</v>
      </c>
      <c r="AC125" s="56" t="s">
        <v>65</v>
      </c>
      <c r="AD125" s="56" t="s">
        <v>66</v>
      </c>
      <c r="AE125" s="56" t="s">
        <v>67</v>
      </c>
      <c r="AF125" s="56" t="s">
        <v>68</v>
      </c>
      <c r="AH125" s="56" t="s">
        <v>62</v>
      </c>
      <c r="AI125" s="56" t="s">
        <v>63</v>
      </c>
      <c r="AJ125" s="56" t="s">
        <v>64</v>
      </c>
      <c r="AK125" s="56" t="s">
        <v>65</v>
      </c>
      <c r="AL125" s="56" t="s">
        <v>66</v>
      </c>
      <c r="AM125" s="56" t="s">
        <v>67</v>
      </c>
      <c r="AN125" s="56" t="s">
        <v>68</v>
      </c>
    </row>
    <row r="126" spans="2:40" x14ac:dyDescent="0.25">
      <c r="B126" s="22" t="s">
        <v>110</v>
      </c>
      <c r="C126" s="58">
        <v>5.4444444444444002</v>
      </c>
      <c r="D126" s="22"/>
      <c r="E126" s="58">
        <v>5.4444444444444002</v>
      </c>
      <c r="F126" s="62">
        <v>4.6666666666666297</v>
      </c>
      <c r="G126" s="58">
        <v>3.8349007614101066E-2</v>
      </c>
      <c r="H126" s="62">
        <v>4.1490974456995477</v>
      </c>
      <c r="J126" s="22" t="s">
        <v>110</v>
      </c>
      <c r="K126" s="59">
        <v>5.4444444444444002</v>
      </c>
      <c r="L126" s="22">
        <v>1</v>
      </c>
      <c r="M126" s="59">
        <v>5.4444444444444002</v>
      </c>
      <c r="N126" s="59">
        <v>1.0623306233062244</v>
      </c>
      <c r="O126" s="59">
        <v>0.31041187924102231</v>
      </c>
      <c r="P126" s="59">
        <v>4.1490974456995477</v>
      </c>
      <c r="R126" s="22" t="s">
        <v>110</v>
      </c>
      <c r="S126" s="22">
        <v>2.2500000000001137</v>
      </c>
      <c r="T126" s="22">
        <v>1</v>
      </c>
      <c r="U126" s="22">
        <v>2.2500000000001137</v>
      </c>
      <c r="V126" s="59">
        <v>0.12903225806452265</v>
      </c>
      <c r="W126" s="59">
        <v>0.7217970569308092</v>
      </c>
      <c r="X126" s="59">
        <v>4.1490974456995477</v>
      </c>
      <c r="Z126" s="22" t="s">
        <v>110</v>
      </c>
      <c r="AA126" s="59">
        <v>4.6944444444444571</v>
      </c>
      <c r="AB126" s="22">
        <v>1</v>
      </c>
      <c r="AC126" s="59">
        <v>4.6944444444444571</v>
      </c>
      <c r="AD126" s="59">
        <v>0.15753903518993287</v>
      </c>
      <c r="AE126" s="59">
        <v>0.69406731633476848</v>
      </c>
      <c r="AF126" s="59">
        <v>4.1490974456995477</v>
      </c>
      <c r="AH126" s="22" t="s">
        <v>110</v>
      </c>
      <c r="AI126" s="59">
        <v>0.11111111111097216</v>
      </c>
      <c r="AJ126" s="22">
        <v>1</v>
      </c>
      <c r="AK126" s="59">
        <v>0.11111111111097216</v>
      </c>
      <c r="AL126" s="59">
        <v>4.4040737682301111E-3</v>
      </c>
      <c r="AM126" s="59">
        <v>0.9475015654200849</v>
      </c>
      <c r="AN126" s="59">
        <v>4.1490974456995477</v>
      </c>
    </row>
    <row r="127" spans="2:40" x14ac:dyDescent="0.25">
      <c r="B127" s="22" t="s">
        <v>111</v>
      </c>
      <c r="C127" s="58">
        <v>5.4444444444444287</v>
      </c>
      <c r="D127" s="22"/>
      <c r="E127" s="58">
        <v>5.4444444444444287</v>
      </c>
      <c r="F127" s="62">
        <v>4.6666666666666536</v>
      </c>
      <c r="G127" s="58">
        <v>3.8349007614100608E-2</v>
      </c>
      <c r="H127" s="62">
        <v>4.1490974456995477</v>
      </c>
      <c r="J127" s="22" t="s">
        <v>111</v>
      </c>
      <c r="K127" s="22">
        <v>100</v>
      </c>
      <c r="L127" s="22">
        <v>1</v>
      </c>
      <c r="M127" s="22">
        <v>100</v>
      </c>
      <c r="N127" s="61">
        <v>19.512195121951219</v>
      </c>
      <c r="O127" s="59">
        <v>1.070616975249757E-4</v>
      </c>
      <c r="P127" s="61">
        <v>4.1490974456995477</v>
      </c>
      <c r="R127" s="22" t="s">
        <v>111</v>
      </c>
      <c r="S127" s="59">
        <v>4.6944444444446844</v>
      </c>
      <c r="T127" s="22">
        <v>1</v>
      </c>
      <c r="U127" s="59">
        <v>4.6944444444446844</v>
      </c>
      <c r="V127" s="59">
        <v>0.2692154520111647</v>
      </c>
      <c r="W127" s="59">
        <v>0.60742848892181889</v>
      </c>
      <c r="X127" s="59">
        <v>4.1490974456995477</v>
      </c>
      <c r="Z127" s="22" t="s">
        <v>111</v>
      </c>
      <c r="AA127" s="59">
        <v>14.694444444444571</v>
      </c>
      <c r="AB127" s="22">
        <v>1</v>
      </c>
      <c r="AC127" s="59">
        <v>14.694444444444571</v>
      </c>
      <c r="AD127" s="59">
        <v>0.49312514565369808</v>
      </c>
      <c r="AE127" s="59">
        <v>0.48761343150293213</v>
      </c>
      <c r="AF127" s="59">
        <v>4.1490974456995477</v>
      </c>
      <c r="AH127" s="22" t="s">
        <v>111</v>
      </c>
      <c r="AI127" s="59">
        <v>44.444444444444457</v>
      </c>
      <c r="AJ127" s="22">
        <v>1</v>
      </c>
      <c r="AK127" s="59">
        <v>44.444444444444457</v>
      </c>
      <c r="AL127" s="59">
        <v>1.7616295072942478</v>
      </c>
      <c r="AM127" s="59">
        <v>0.19381377822607482</v>
      </c>
      <c r="AN127" s="59">
        <v>4.1490974456995477</v>
      </c>
    </row>
    <row r="128" spans="2:40" x14ac:dyDescent="0.25">
      <c r="B128" s="22" t="s">
        <v>112</v>
      </c>
      <c r="C128" s="22">
        <v>16.000000000000028</v>
      </c>
      <c r="D128" s="22">
        <v>1</v>
      </c>
      <c r="E128" s="22">
        <v>16.000000000000028</v>
      </c>
      <c r="F128" s="61">
        <v>13.71428571428574</v>
      </c>
      <c r="G128" s="59">
        <v>7.996846524264945E-4</v>
      </c>
      <c r="H128" s="61">
        <v>4.1490974456995477</v>
      </c>
      <c r="J128" s="22" t="s">
        <v>112</v>
      </c>
      <c r="K128" s="59">
        <v>2.7777777777778283</v>
      </c>
      <c r="L128" s="22">
        <v>1</v>
      </c>
      <c r="M128" s="59">
        <v>2.7777777777778283</v>
      </c>
      <c r="N128" s="59">
        <v>0.54200542005421037</v>
      </c>
      <c r="O128" s="59">
        <v>0.46696574352090026</v>
      </c>
      <c r="P128" s="59">
        <v>4.1490974456995477</v>
      </c>
      <c r="R128" s="22" t="s">
        <v>112</v>
      </c>
      <c r="S128" s="59">
        <v>46.69444444444423</v>
      </c>
      <c r="T128" s="22">
        <v>1</v>
      </c>
      <c r="U128" s="59">
        <v>46.69444444444423</v>
      </c>
      <c r="V128" s="59">
        <v>2.6778176025487732</v>
      </c>
      <c r="W128" s="59">
        <v>0.11155423665411686</v>
      </c>
      <c r="X128" s="59">
        <v>4.1490974456995477</v>
      </c>
      <c r="Z128" s="22" t="s">
        <v>112</v>
      </c>
      <c r="AA128" s="59">
        <v>3.3611111111111995</v>
      </c>
      <c r="AB128" s="22">
        <v>1</v>
      </c>
      <c r="AC128" s="59">
        <v>3.3611111111111995</v>
      </c>
      <c r="AD128" s="59">
        <v>0.11279422046143388</v>
      </c>
      <c r="AE128" s="59">
        <v>0.73917729289234679</v>
      </c>
      <c r="AF128" s="59">
        <v>4.1490974456995477</v>
      </c>
      <c r="AH128" s="22" t="s">
        <v>112</v>
      </c>
      <c r="AI128" s="59">
        <v>7.1111111111111995</v>
      </c>
      <c r="AJ128" s="22">
        <v>1</v>
      </c>
      <c r="AK128" s="59">
        <v>7.1111111111111995</v>
      </c>
      <c r="AL128" s="59">
        <v>0.28186072116708311</v>
      </c>
      <c r="AM128" s="59">
        <v>0.59914998715564494</v>
      </c>
      <c r="AN128" s="59">
        <v>4.1490974456995477</v>
      </c>
    </row>
    <row r="129" spans="2:40" x14ac:dyDescent="0.25">
      <c r="B129" s="22" t="s">
        <v>113</v>
      </c>
      <c r="C129" s="59">
        <v>37.333333333333329</v>
      </c>
      <c r="D129" s="22">
        <v>32</v>
      </c>
      <c r="E129" s="59">
        <v>1.1666666666666665</v>
      </c>
      <c r="F129" s="22"/>
      <c r="G129" s="22"/>
      <c r="H129" s="22"/>
      <c r="J129" s="22" t="s">
        <v>113</v>
      </c>
      <c r="K129" s="22">
        <v>164</v>
      </c>
      <c r="L129" s="22">
        <v>32</v>
      </c>
      <c r="M129" s="22">
        <v>5.125</v>
      </c>
      <c r="N129" s="22"/>
      <c r="O129" s="22"/>
      <c r="P129" s="22"/>
      <c r="R129" s="22" t="s">
        <v>113</v>
      </c>
      <c r="S129" s="22">
        <v>558</v>
      </c>
      <c r="T129" s="22">
        <v>32</v>
      </c>
      <c r="U129" s="59">
        <v>17.4375</v>
      </c>
      <c r="V129" s="22"/>
      <c r="W129" s="22"/>
      <c r="X129" s="22"/>
      <c r="Z129" s="22" t="s">
        <v>113</v>
      </c>
      <c r="AA129" s="59">
        <v>953.55555555555543</v>
      </c>
      <c r="AB129" s="22">
        <v>32</v>
      </c>
      <c r="AC129" s="59">
        <v>29.798611111111107</v>
      </c>
      <c r="AD129" s="59"/>
      <c r="AE129" s="59"/>
      <c r="AF129" s="59"/>
      <c r="AH129" s="22" t="s">
        <v>113</v>
      </c>
      <c r="AI129" s="59">
        <v>807.33333333333326</v>
      </c>
      <c r="AJ129" s="22">
        <v>32</v>
      </c>
      <c r="AK129" s="59">
        <v>25.229166666666664</v>
      </c>
      <c r="AL129" s="22"/>
      <c r="AM129" s="22"/>
      <c r="AN129" s="22"/>
    </row>
    <row r="130" spans="2:40" x14ac:dyDescent="0.25">
      <c r="B130" s="22"/>
      <c r="C130" s="22"/>
      <c r="D130" s="22"/>
      <c r="E130" s="22"/>
      <c r="F130" s="22"/>
      <c r="G130" s="22"/>
      <c r="H130" s="22"/>
      <c r="J130" s="22"/>
      <c r="K130" s="22"/>
      <c r="L130" s="22"/>
      <c r="M130" s="22"/>
      <c r="N130" s="22"/>
      <c r="O130" s="22"/>
      <c r="P130" s="22"/>
      <c r="R130" s="22"/>
      <c r="S130" s="22"/>
      <c r="T130" s="22"/>
      <c r="U130" s="22"/>
      <c r="V130" s="22"/>
      <c r="W130" s="22"/>
      <c r="X130" s="22"/>
      <c r="Z130" s="22"/>
      <c r="AA130" s="22"/>
      <c r="AB130" s="22"/>
      <c r="AC130" s="22"/>
      <c r="AD130" s="22"/>
      <c r="AE130" s="22"/>
      <c r="AF130" s="22"/>
      <c r="AH130" s="22"/>
      <c r="AI130" s="22"/>
      <c r="AJ130" s="22"/>
      <c r="AK130" s="22"/>
      <c r="AL130" s="22"/>
      <c r="AM130" s="22"/>
      <c r="AN130" s="22"/>
    </row>
    <row r="131" spans="2:40" ht="15.75" thickBot="1" x14ac:dyDescent="0.3">
      <c r="B131" s="55" t="s">
        <v>56</v>
      </c>
      <c r="C131" s="60">
        <v>64.222222222222186</v>
      </c>
      <c r="D131" s="55">
        <v>35</v>
      </c>
      <c r="E131" s="55"/>
      <c r="F131" s="55"/>
      <c r="G131" s="55"/>
      <c r="H131" s="55"/>
      <c r="J131" s="55" t="s">
        <v>56</v>
      </c>
      <c r="K131" s="60">
        <v>272.22222222222223</v>
      </c>
      <c r="L131" s="55">
        <v>35</v>
      </c>
      <c r="M131" s="55"/>
      <c r="N131" s="55"/>
      <c r="O131" s="55"/>
      <c r="P131" s="55"/>
      <c r="R131" s="55" t="s">
        <v>56</v>
      </c>
      <c r="S131" s="60">
        <v>611.63888888888903</v>
      </c>
      <c r="T131" s="55">
        <v>35</v>
      </c>
      <c r="U131" s="55"/>
      <c r="V131" s="55"/>
      <c r="W131" s="55"/>
      <c r="X131" s="55"/>
      <c r="Z131" s="55" t="s">
        <v>56</v>
      </c>
      <c r="AA131" s="60">
        <v>976.30555555555566</v>
      </c>
      <c r="AB131" s="55">
        <v>35</v>
      </c>
      <c r="AC131" s="55"/>
      <c r="AD131" s="55"/>
      <c r="AE131" s="55"/>
      <c r="AF131" s="55"/>
      <c r="AH131" s="55" t="s">
        <v>56</v>
      </c>
      <c r="AI131" s="55">
        <v>858.99999999999989</v>
      </c>
      <c r="AJ131" s="55">
        <v>35</v>
      </c>
      <c r="AK131" s="55"/>
      <c r="AL131" s="55"/>
      <c r="AM131" s="55"/>
      <c r="AN131" s="55"/>
    </row>
  </sheetData>
  <mergeCells count="73">
    <mergeCell ref="AE7:AE8"/>
    <mergeCell ref="AP22:AS23"/>
    <mergeCell ref="Z7:Z8"/>
    <mergeCell ref="AA7:AA8"/>
    <mergeCell ref="AB7:AB8"/>
    <mergeCell ref="AC7:AC8"/>
    <mergeCell ref="AD7:AD8"/>
    <mergeCell ref="B7:B8"/>
    <mergeCell ref="C7:C8"/>
    <mergeCell ref="AM7:AM8"/>
    <mergeCell ref="AL7:AL8"/>
    <mergeCell ref="AK7:AK8"/>
    <mergeCell ref="AJ7:AJ8"/>
    <mergeCell ref="AI7:AI8"/>
    <mergeCell ref="AH7:AH8"/>
    <mergeCell ref="W7:W8"/>
    <mergeCell ref="V7:V8"/>
    <mergeCell ref="U7:U8"/>
    <mergeCell ref="T7:T8"/>
    <mergeCell ref="S7:S8"/>
    <mergeCell ref="R7:R8"/>
    <mergeCell ref="O7:O8"/>
    <mergeCell ref="N7:N8"/>
    <mergeCell ref="F7:F8"/>
    <mergeCell ref="E7:E8"/>
    <mergeCell ref="D7:D8"/>
    <mergeCell ref="M7:M8"/>
    <mergeCell ref="L7:L8"/>
    <mergeCell ref="K7:K8"/>
    <mergeCell ref="J7:J8"/>
    <mergeCell ref="G7:G8"/>
    <mergeCell ref="AR3:AS5"/>
    <mergeCell ref="AT3:AZ3"/>
    <mergeCell ref="AT4:AT5"/>
    <mergeCell ref="AU4:AU5"/>
    <mergeCell ref="AV4:AV5"/>
    <mergeCell ref="AW4:AW5"/>
    <mergeCell ref="AX4:AX5"/>
    <mergeCell ref="AY4:AY5"/>
    <mergeCell ref="AZ4:AZ5"/>
    <mergeCell ref="AY63:AY64"/>
    <mergeCell ref="AZ63:AZ64"/>
    <mergeCell ref="BA63:BD63"/>
    <mergeCell ref="AX37:AX45"/>
    <mergeCell ref="AR6:AR8"/>
    <mergeCell ref="AR9:AR11"/>
    <mergeCell ref="AR12:AR14"/>
    <mergeCell ref="AR15:AR17"/>
    <mergeCell ref="AR18:AR20"/>
    <mergeCell ref="BE59:BE60"/>
    <mergeCell ref="BF59:BF60"/>
    <mergeCell ref="BG59:BJ59"/>
    <mergeCell ref="AR26:AR27"/>
    <mergeCell ref="AS26:AS27"/>
    <mergeCell ref="AT26:AW26"/>
    <mergeCell ref="AX26:AX27"/>
    <mergeCell ref="AR28:AR36"/>
    <mergeCell ref="AR37:AR45"/>
    <mergeCell ref="AR46:AR54"/>
    <mergeCell ref="AX28:AX36"/>
    <mergeCell ref="AY26:AY27"/>
    <mergeCell ref="AZ26:BC26"/>
    <mergeCell ref="AY65:AY73"/>
    <mergeCell ref="AY92:AY100"/>
    <mergeCell ref="AY74:AY82"/>
    <mergeCell ref="AY101:AY109"/>
    <mergeCell ref="AY83:AY91"/>
    <mergeCell ref="BF83:BF91"/>
    <mergeCell ref="BF63:BF64"/>
    <mergeCell ref="BG63:BG64"/>
    <mergeCell ref="BH63:BK63"/>
    <mergeCell ref="BF65:BF73"/>
    <mergeCell ref="BF74:BF82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AC4EC-667B-4BE8-B98C-F2AC3D095565}">
  <dimension ref="C7:O18"/>
  <sheetViews>
    <sheetView zoomScale="70" zoomScaleNormal="70" workbookViewId="0">
      <selection activeCell="K14" sqref="K14:O14"/>
    </sheetView>
  </sheetViews>
  <sheetFormatPr defaultRowHeight="15" x14ac:dyDescent="0.25"/>
  <cols>
    <col min="3" max="3" width="14" customWidth="1"/>
    <col min="4" max="4" width="10.42578125" customWidth="1"/>
    <col min="5" max="6" width="12.5703125" bestFit="1" customWidth="1"/>
    <col min="7" max="8" width="11.7109375" bestFit="1" customWidth="1"/>
    <col min="11" max="11" width="11.140625" bestFit="1" customWidth="1"/>
    <col min="12" max="12" width="12.85546875" customWidth="1"/>
    <col min="13" max="13" width="12.28515625" customWidth="1"/>
    <col min="14" max="14" width="11.140625" bestFit="1" customWidth="1"/>
    <col min="15" max="15" width="11.5703125" customWidth="1"/>
  </cols>
  <sheetData>
    <row r="7" spans="3:15" x14ac:dyDescent="0.25">
      <c r="D7">
        <v>7000</v>
      </c>
    </row>
    <row r="8" spans="3:15" x14ac:dyDescent="0.25">
      <c r="D8">
        <v>2000</v>
      </c>
    </row>
    <row r="9" spans="3:15" x14ac:dyDescent="0.25">
      <c r="D9">
        <v>40200</v>
      </c>
      <c r="K9">
        <v>2952000</v>
      </c>
      <c r="L9">
        <v>2793000</v>
      </c>
      <c r="M9">
        <v>2562800</v>
      </c>
      <c r="N9">
        <v>2384000</v>
      </c>
      <c r="O9">
        <v>2162000</v>
      </c>
    </row>
    <row r="10" spans="3:15" x14ac:dyDescent="0.25">
      <c r="D10" t="s">
        <v>151</v>
      </c>
      <c r="K10">
        <v>420000</v>
      </c>
      <c r="L10">
        <v>200000</v>
      </c>
      <c r="M10">
        <v>300000</v>
      </c>
      <c r="N10">
        <v>200000</v>
      </c>
      <c r="O10">
        <v>300000</v>
      </c>
    </row>
    <row r="11" spans="3:15" x14ac:dyDescent="0.25">
      <c r="C11" t="s">
        <v>157</v>
      </c>
      <c r="K11" s="102">
        <v>4700000</v>
      </c>
      <c r="L11" s="102">
        <v>4700000</v>
      </c>
      <c r="M11" s="102">
        <v>4700000</v>
      </c>
      <c r="N11" s="102">
        <v>4700000</v>
      </c>
      <c r="O11" s="102">
        <v>4700000</v>
      </c>
    </row>
    <row r="12" spans="3:15" x14ac:dyDescent="0.25">
      <c r="D12" t="s">
        <v>25</v>
      </c>
      <c r="E12" t="s">
        <v>152</v>
      </c>
      <c r="F12" t="s">
        <v>153</v>
      </c>
      <c r="G12" t="s">
        <v>154</v>
      </c>
      <c r="H12" t="s">
        <v>155</v>
      </c>
      <c r="K12" s="102">
        <f>SUM(K9:K11)</f>
        <v>8072000</v>
      </c>
      <c r="L12" s="102">
        <f t="shared" ref="L12:O12" si="0">SUM(L9:L11)</f>
        <v>7693000</v>
      </c>
      <c r="M12" s="102">
        <f t="shared" si="0"/>
        <v>7562800</v>
      </c>
      <c r="N12" s="102">
        <f t="shared" si="0"/>
        <v>7284000</v>
      </c>
      <c r="O12" s="102">
        <f t="shared" si="0"/>
        <v>7162000</v>
      </c>
    </row>
    <row r="13" spans="3:15" x14ac:dyDescent="0.25">
      <c r="C13" t="s">
        <v>156</v>
      </c>
      <c r="D13">
        <v>8475000</v>
      </c>
      <c r="E13">
        <v>8017200</v>
      </c>
      <c r="F13">
        <v>7358900</v>
      </c>
      <c r="G13">
        <v>6844722</v>
      </c>
      <c r="H13">
        <v>6207500</v>
      </c>
      <c r="K13" s="57">
        <v>29700000</v>
      </c>
      <c r="L13" s="57">
        <v>31700000</v>
      </c>
      <c r="M13" s="57">
        <v>32084000</v>
      </c>
      <c r="N13" s="57">
        <v>28700000</v>
      </c>
      <c r="O13" s="57">
        <v>22167000</v>
      </c>
    </row>
    <row r="14" spans="3:15" ht="15" customHeight="1" x14ac:dyDescent="0.25">
      <c r="K14" s="101">
        <f>K13-K12</f>
        <v>21628000</v>
      </c>
      <c r="L14" s="101">
        <f t="shared" ref="L14:O14" si="1">L13-L12</f>
        <v>24007000</v>
      </c>
      <c r="M14" s="101">
        <f t="shared" si="1"/>
        <v>24521200</v>
      </c>
      <c r="N14" s="101">
        <f t="shared" si="1"/>
        <v>21416000</v>
      </c>
      <c r="O14" s="101">
        <f t="shared" si="1"/>
        <v>15005000</v>
      </c>
    </row>
    <row r="15" spans="3:15" x14ac:dyDescent="0.25">
      <c r="D15" s="13">
        <f>D13/$D$9</f>
        <v>210.82089552238807</v>
      </c>
      <c r="E15" s="13">
        <f t="shared" ref="E15:H15" si="2">E13/$D$9</f>
        <v>199.43283582089552</v>
      </c>
      <c r="F15" s="13">
        <f t="shared" si="2"/>
        <v>183.05721393034827</v>
      </c>
      <c r="G15" s="13">
        <f t="shared" si="2"/>
        <v>170.26671641791046</v>
      </c>
      <c r="H15" s="13">
        <f t="shared" si="2"/>
        <v>154.41542288557213</v>
      </c>
    </row>
    <row r="16" spans="3:15" x14ac:dyDescent="0.25">
      <c r="C16" t="s">
        <v>158</v>
      </c>
      <c r="D16">
        <f>D15*14000</f>
        <v>2951492.5373134329</v>
      </c>
      <c r="E16">
        <f t="shared" ref="E16:H16" si="3">E15*14000</f>
        <v>2792059.7014925373</v>
      </c>
      <c r="F16">
        <f t="shared" si="3"/>
        <v>2562800.9950248757</v>
      </c>
      <c r="G16">
        <f t="shared" si="3"/>
        <v>2383734.0298507465</v>
      </c>
      <c r="H16">
        <f t="shared" si="3"/>
        <v>2161815.9203980099</v>
      </c>
    </row>
    <row r="17" spans="3:8" x14ac:dyDescent="0.25">
      <c r="C17" t="s">
        <v>159</v>
      </c>
      <c r="D17" s="13">
        <v>9.8888888888888893</v>
      </c>
      <c r="E17" s="13">
        <v>10.555555555555555</v>
      </c>
      <c r="F17" s="13">
        <v>10.694444444444445</v>
      </c>
      <c r="G17" s="13">
        <v>9.5555555555555554</v>
      </c>
      <c r="H17" s="13">
        <v>7.3888888888888893</v>
      </c>
    </row>
    <row r="18" spans="3:8" x14ac:dyDescent="0.25">
      <c r="C18" t="s">
        <v>160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50F0E-B150-493D-9853-3F7B24939A7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3:AF205"/>
  <sheetViews>
    <sheetView topLeftCell="A82" zoomScale="70" zoomScaleNormal="70" workbookViewId="0">
      <selection activeCell="D101" sqref="D101:H101"/>
    </sheetView>
  </sheetViews>
  <sheetFormatPr defaultRowHeight="15" x14ac:dyDescent="0.25"/>
  <cols>
    <col min="3" max="3" width="21.42578125" customWidth="1"/>
    <col min="4" max="4" width="15.85546875" bestFit="1" customWidth="1"/>
    <col min="5" max="6" width="16.42578125" bestFit="1" customWidth="1"/>
    <col min="7" max="8" width="15.7109375" bestFit="1" customWidth="1"/>
    <col min="10" max="10" width="21.42578125" bestFit="1" customWidth="1"/>
    <col min="11" max="11" width="10.5703125" customWidth="1"/>
    <col min="12" max="12" width="10.7109375" customWidth="1"/>
    <col min="13" max="13" width="10.85546875" bestFit="1" customWidth="1"/>
    <col min="14" max="14" width="9.5703125" customWidth="1"/>
    <col min="19" max="19" width="5" bestFit="1" customWidth="1"/>
    <col min="22" max="22" width="15.140625" bestFit="1" customWidth="1"/>
    <col min="23" max="23" width="10" customWidth="1"/>
    <col min="24" max="24" width="17.28515625" bestFit="1" customWidth="1"/>
    <col min="28" max="28" width="30.42578125" customWidth="1"/>
    <col min="30" max="30" width="14.85546875" customWidth="1"/>
    <col min="31" max="32" width="14.42578125" bestFit="1" customWidth="1"/>
    <col min="33" max="33" width="8.5703125" bestFit="1" customWidth="1"/>
    <col min="34" max="35" width="8" bestFit="1" customWidth="1"/>
  </cols>
  <sheetData>
    <row r="3" spans="3:28" ht="15.75" x14ac:dyDescent="0.25">
      <c r="D3" s="148" t="s">
        <v>44</v>
      </c>
      <c r="E3" s="148"/>
      <c r="F3" s="148"/>
      <c r="G3" s="148"/>
      <c r="J3" s="23" t="s">
        <v>76</v>
      </c>
      <c r="K3" s="23"/>
      <c r="L3" s="23"/>
      <c r="M3" s="23"/>
      <c r="N3" s="23"/>
      <c r="O3" s="23"/>
      <c r="P3" s="23"/>
      <c r="Q3" s="23"/>
      <c r="R3" s="23"/>
      <c r="S3" s="23"/>
      <c r="T3" s="23"/>
      <c r="V3" s="18" t="s">
        <v>77</v>
      </c>
      <c r="W3" s="18" t="s">
        <v>78</v>
      </c>
      <c r="X3" s="18" t="s">
        <v>79</v>
      </c>
      <c r="Y3" s="18" t="s">
        <v>80</v>
      </c>
      <c r="Z3" s="18" t="s">
        <v>81</v>
      </c>
      <c r="AA3" s="18" t="s">
        <v>82</v>
      </c>
      <c r="AB3" s="18" t="s">
        <v>83</v>
      </c>
    </row>
    <row r="4" spans="3:28" ht="15.75" x14ac:dyDescent="0.25">
      <c r="D4" s="148"/>
      <c r="E4" s="148"/>
      <c r="F4" s="148"/>
      <c r="G4" s="148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V4" s="18" t="s">
        <v>40</v>
      </c>
      <c r="W4" s="19">
        <v>201.22222222222223</v>
      </c>
      <c r="X4" s="18" t="s">
        <v>42</v>
      </c>
      <c r="Y4" s="19">
        <v>189.77777777777777</v>
      </c>
      <c r="Z4" s="20">
        <f>ABS(W4-Y4)</f>
        <v>11.444444444444457</v>
      </c>
      <c r="AA4" s="18">
        <f>R11</f>
        <v>36.99632001545352</v>
      </c>
      <c r="AB4" s="18" t="str">
        <f>IF(Z4&lt;AA4,"Tidak Berbeda Signifikan","Berbeda Signifikan")</f>
        <v>Tidak Berbeda Signifikan</v>
      </c>
    </row>
    <row r="5" spans="3:28" ht="16.5" thickBot="1" x14ac:dyDescent="0.3">
      <c r="J5" s="30" t="s">
        <v>55</v>
      </c>
      <c r="K5" s="30"/>
      <c r="L5" s="30"/>
      <c r="M5" s="30"/>
      <c r="N5" s="30"/>
      <c r="O5" s="30"/>
      <c r="P5" s="30"/>
      <c r="Q5" s="30"/>
      <c r="R5" s="30" t="s">
        <v>84</v>
      </c>
      <c r="S5" s="30" t="s">
        <v>85</v>
      </c>
      <c r="T5" s="30" t="s">
        <v>86</v>
      </c>
      <c r="U5" s="21"/>
      <c r="V5" s="18" t="s">
        <v>40</v>
      </c>
      <c r="W5" s="19">
        <v>201.22222222222223</v>
      </c>
      <c r="X5" s="18" t="s">
        <v>41</v>
      </c>
      <c r="Y5" s="19">
        <v>164</v>
      </c>
      <c r="Z5" s="20">
        <f t="shared" ref="Z5:Z23" si="0">ABS(W5-Y5)</f>
        <v>37.222222222222229</v>
      </c>
      <c r="AA5" s="18">
        <f>AA4</f>
        <v>36.99632001545352</v>
      </c>
      <c r="AB5" s="18" t="str">
        <f t="shared" ref="AB5:AB23" si="1">IF(Z5&lt;AA5,"Tidak Berbeda Signifikan","Berbeda Signifikan")</f>
        <v>Berbeda Signifikan</v>
      </c>
    </row>
    <row r="6" spans="3:28" ht="15.75" x14ac:dyDescent="0.25">
      <c r="C6" s="137" t="s">
        <v>37</v>
      </c>
      <c r="D6" s="137" t="s">
        <v>38</v>
      </c>
      <c r="E6" s="137" t="s">
        <v>39</v>
      </c>
      <c r="F6" s="137" t="s">
        <v>40</v>
      </c>
      <c r="G6" s="137" t="s">
        <v>41</v>
      </c>
      <c r="H6" s="137" t="s">
        <v>42</v>
      </c>
      <c r="J6" s="31" t="s">
        <v>87</v>
      </c>
      <c r="K6" s="31" t="s">
        <v>57</v>
      </c>
      <c r="L6" s="31" t="s">
        <v>58</v>
      </c>
      <c r="M6" s="31" t="s">
        <v>59</v>
      </c>
      <c r="N6" s="31" t="s">
        <v>60</v>
      </c>
      <c r="O6" s="30"/>
      <c r="P6" s="30"/>
      <c r="Q6" s="30"/>
      <c r="R6" s="30">
        <v>0.05</v>
      </c>
      <c r="S6" s="30">
        <f>L17</f>
        <v>40</v>
      </c>
      <c r="T6" s="32">
        <f>M17</f>
        <v>1507.8722222222223</v>
      </c>
      <c r="U6" s="21"/>
      <c r="V6" s="18" t="s">
        <v>40</v>
      </c>
      <c r="W6" s="19">
        <v>201.22222222222223</v>
      </c>
      <c r="X6" s="18" t="s">
        <v>39</v>
      </c>
      <c r="Y6" s="19">
        <v>198.88888888888889</v>
      </c>
      <c r="Z6" s="20">
        <f t="shared" si="0"/>
        <v>2.3333333333333428</v>
      </c>
      <c r="AA6" s="18">
        <f t="shared" ref="AA6:AA23" si="2">AA5</f>
        <v>36.99632001545352</v>
      </c>
      <c r="AB6" s="18" t="str">
        <f t="shared" si="1"/>
        <v>Tidak Berbeda Signifikan</v>
      </c>
    </row>
    <row r="7" spans="3:28" ht="15.75" x14ac:dyDescent="0.25">
      <c r="C7" s="137"/>
      <c r="D7" s="137"/>
      <c r="E7" s="137"/>
      <c r="F7" s="137"/>
      <c r="G7" s="137"/>
      <c r="H7" s="137"/>
      <c r="J7" s="30" t="s">
        <v>40</v>
      </c>
      <c r="K7" s="30">
        <v>9</v>
      </c>
      <c r="L7" s="30">
        <v>1811</v>
      </c>
      <c r="M7" s="32">
        <v>201.22222222222223</v>
      </c>
      <c r="N7" s="32">
        <v>1050.4444444444453</v>
      </c>
      <c r="O7" s="30"/>
      <c r="P7" s="30"/>
      <c r="Q7" s="30"/>
      <c r="R7" s="30"/>
      <c r="S7" s="30"/>
      <c r="T7" s="30"/>
      <c r="U7" s="21"/>
      <c r="V7" s="18" t="s">
        <v>40</v>
      </c>
      <c r="W7" s="19">
        <v>201.22222222222223</v>
      </c>
      <c r="X7" s="18" t="s">
        <v>38</v>
      </c>
      <c r="Y7" s="19">
        <v>228.88888888888889</v>
      </c>
      <c r="Z7" s="20">
        <f t="shared" si="0"/>
        <v>27.666666666666657</v>
      </c>
      <c r="AA7" s="18">
        <f t="shared" si="2"/>
        <v>36.99632001545352</v>
      </c>
      <c r="AB7" s="18" t="str">
        <f t="shared" si="1"/>
        <v>Tidak Berbeda Signifikan</v>
      </c>
    </row>
    <row r="8" spans="3:28" ht="15.75" x14ac:dyDescent="0.25">
      <c r="C8">
        <v>1.1000000000000001</v>
      </c>
      <c r="D8">
        <v>297</v>
      </c>
      <c r="E8">
        <v>252</v>
      </c>
      <c r="F8">
        <v>223</v>
      </c>
      <c r="G8">
        <v>132</v>
      </c>
      <c r="H8">
        <v>200</v>
      </c>
      <c r="J8" s="30" t="s">
        <v>42</v>
      </c>
      <c r="K8" s="30">
        <v>9</v>
      </c>
      <c r="L8" s="30">
        <v>1708</v>
      </c>
      <c r="M8" s="32">
        <v>189.77777777777777</v>
      </c>
      <c r="N8" s="32">
        <v>2662.9444444444453</v>
      </c>
      <c r="O8" s="30"/>
      <c r="P8" s="30"/>
      <c r="Q8" s="30" t="s">
        <v>88</v>
      </c>
      <c r="R8" s="30">
        <f>_xlfn.T.INV.2T(R6,S6)</f>
        <v>2.0210753903062737</v>
      </c>
      <c r="S8" s="30"/>
      <c r="T8" s="30"/>
      <c r="U8" s="21"/>
      <c r="V8" s="18" t="s">
        <v>42</v>
      </c>
      <c r="W8" s="19">
        <v>189.77777777777777</v>
      </c>
      <c r="X8" s="18" t="s">
        <v>40</v>
      </c>
      <c r="Y8" s="19">
        <v>201.22222222222223</v>
      </c>
      <c r="Z8" s="20">
        <f t="shared" si="0"/>
        <v>11.444444444444457</v>
      </c>
      <c r="AA8" s="18">
        <f t="shared" si="2"/>
        <v>36.99632001545352</v>
      </c>
      <c r="AB8" s="18" t="str">
        <f t="shared" si="1"/>
        <v>Tidak Berbeda Signifikan</v>
      </c>
    </row>
    <row r="9" spans="3:28" ht="15.75" x14ac:dyDescent="0.25">
      <c r="C9">
        <v>1.2</v>
      </c>
      <c r="D9">
        <v>226</v>
      </c>
      <c r="E9">
        <v>202</v>
      </c>
      <c r="F9">
        <v>145</v>
      </c>
      <c r="G9">
        <v>192</v>
      </c>
      <c r="H9">
        <v>234</v>
      </c>
      <c r="J9" s="30" t="s">
        <v>41</v>
      </c>
      <c r="K9" s="30">
        <v>9</v>
      </c>
      <c r="L9" s="30">
        <v>1476</v>
      </c>
      <c r="M9" s="32">
        <v>164</v>
      </c>
      <c r="N9" s="32">
        <v>759.75</v>
      </c>
      <c r="O9" s="30"/>
      <c r="P9" s="30" t="s">
        <v>89</v>
      </c>
      <c r="Q9" s="30" t="s">
        <v>90</v>
      </c>
      <c r="R9" s="30">
        <f>1/K7+1/K8</f>
        <v>0.22222222222222221</v>
      </c>
      <c r="S9" s="30"/>
      <c r="T9" s="30"/>
      <c r="U9" s="21"/>
      <c r="V9" s="18" t="s">
        <v>42</v>
      </c>
      <c r="W9" s="19">
        <v>189.77777777777777</v>
      </c>
      <c r="X9" s="18" t="s">
        <v>41</v>
      </c>
      <c r="Y9" s="19">
        <v>164</v>
      </c>
      <c r="Z9" s="20">
        <f t="shared" si="0"/>
        <v>25.777777777777771</v>
      </c>
      <c r="AA9" s="18">
        <f t="shared" si="2"/>
        <v>36.99632001545352</v>
      </c>
      <c r="AB9" s="18" t="str">
        <f t="shared" si="1"/>
        <v>Tidak Berbeda Signifikan</v>
      </c>
    </row>
    <row r="10" spans="3:28" ht="15.75" x14ac:dyDescent="0.25">
      <c r="C10">
        <v>1.3</v>
      </c>
      <c r="D10">
        <v>198</v>
      </c>
      <c r="E10">
        <v>195</v>
      </c>
      <c r="F10">
        <v>181</v>
      </c>
      <c r="G10">
        <v>138</v>
      </c>
      <c r="H10">
        <v>137</v>
      </c>
      <c r="J10" s="30" t="s">
        <v>39</v>
      </c>
      <c r="K10" s="30">
        <v>9</v>
      </c>
      <c r="L10" s="30">
        <v>1790</v>
      </c>
      <c r="M10" s="32">
        <v>198.88888888888889</v>
      </c>
      <c r="N10" s="32">
        <v>1524.3611111111095</v>
      </c>
      <c r="O10" s="30"/>
      <c r="P10" s="30"/>
      <c r="Q10" s="30" t="s">
        <v>91</v>
      </c>
      <c r="R10" s="30">
        <f>(T6*R9)^0.5</f>
        <v>18.305264708530789</v>
      </c>
      <c r="S10" s="30"/>
      <c r="T10" s="30"/>
      <c r="U10" s="21"/>
      <c r="V10" s="18" t="s">
        <v>42</v>
      </c>
      <c r="W10" s="19">
        <v>189.77777777777777</v>
      </c>
      <c r="X10" s="18" t="s">
        <v>39</v>
      </c>
      <c r="Y10" s="19">
        <v>198.88888888888889</v>
      </c>
      <c r="Z10" s="20">
        <f t="shared" si="0"/>
        <v>9.1111111111111143</v>
      </c>
      <c r="AA10" s="18">
        <f t="shared" si="2"/>
        <v>36.99632001545352</v>
      </c>
      <c r="AB10" s="18" t="str">
        <f t="shared" si="1"/>
        <v>Tidak Berbeda Signifikan</v>
      </c>
    </row>
    <row r="11" spans="3:28" ht="16.5" thickBot="1" x14ac:dyDescent="0.3">
      <c r="C11">
        <v>2.1</v>
      </c>
      <c r="D11">
        <v>225</v>
      </c>
      <c r="E11">
        <v>161</v>
      </c>
      <c r="F11">
        <v>213</v>
      </c>
      <c r="G11">
        <v>168</v>
      </c>
      <c r="H11">
        <v>147</v>
      </c>
      <c r="J11" s="33" t="s">
        <v>38</v>
      </c>
      <c r="K11" s="33">
        <v>9</v>
      </c>
      <c r="L11" s="33">
        <v>2060</v>
      </c>
      <c r="M11" s="34">
        <v>228.88888888888889</v>
      </c>
      <c r="N11" s="34">
        <v>1541.8611111111095</v>
      </c>
      <c r="O11" s="30"/>
      <c r="P11" s="30"/>
      <c r="Q11" s="30" t="s">
        <v>92</v>
      </c>
      <c r="R11" s="30">
        <f>R10*R8</f>
        <v>36.99632001545352</v>
      </c>
      <c r="S11" s="30"/>
      <c r="T11" s="30"/>
      <c r="U11" s="21"/>
      <c r="V11" s="18" t="s">
        <v>42</v>
      </c>
      <c r="W11" s="19">
        <v>189.77777777777777</v>
      </c>
      <c r="X11" s="18" t="s">
        <v>38</v>
      </c>
      <c r="Y11" s="19">
        <v>228.88888888888889</v>
      </c>
      <c r="Z11" s="20">
        <f t="shared" si="0"/>
        <v>39.111111111111114</v>
      </c>
      <c r="AA11" s="18">
        <f t="shared" si="2"/>
        <v>36.99632001545352</v>
      </c>
      <c r="AB11" s="18" t="str">
        <f t="shared" si="1"/>
        <v>Berbeda Signifikan</v>
      </c>
    </row>
    <row r="12" spans="3:28" ht="15.75" x14ac:dyDescent="0.25">
      <c r="C12">
        <v>2.2000000000000002</v>
      </c>
      <c r="D12">
        <v>154</v>
      </c>
      <c r="E12">
        <v>206</v>
      </c>
      <c r="F12">
        <v>183</v>
      </c>
      <c r="G12">
        <v>144</v>
      </c>
      <c r="H12">
        <v>126</v>
      </c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21"/>
      <c r="V12" s="18" t="s">
        <v>41</v>
      </c>
      <c r="W12" s="19">
        <v>164</v>
      </c>
      <c r="X12" s="18" t="s">
        <v>40</v>
      </c>
      <c r="Y12" s="19">
        <v>201.22222222222223</v>
      </c>
      <c r="Z12" s="20">
        <f t="shared" si="0"/>
        <v>37.222222222222229</v>
      </c>
      <c r="AA12" s="18">
        <f t="shared" si="2"/>
        <v>36.99632001545352</v>
      </c>
      <c r="AB12" s="18" t="str">
        <f t="shared" si="1"/>
        <v>Berbeda Signifikan</v>
      </c>
    </row>
    <row r="13" spans="3:28" ht="15.75" x14ac:dyDescent="0.25">
      <c r="C13">
        <v>2.2999999999999998</v>
      </c>
      <c r="D13">
        <v>260</v>
      </c>
      <c r="E13">
        <v>130</v>
      </c>
      <c r="F13">
        <v>208</v>
      </c>
      <c r="G13">
        <v>159</v>
      </c>
      <c r="H13">
        <v>199</v>
      </c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21"/>
      <c r="V13" s="18" t="s">
        <v>41</v>
      </c>
      <c r="W13" s="19">
        <v>164</v>
      </c>
      <c r="X13" s="18" t="s">
        <v>42</v>
      </c>
      <c r="Y13" s="19">
        <v>189.77777777777777</v>
      </c>
      <c r="Z13" s="20">
        <f t="shared" si="0"/>
        <v>25.777777777777771</v>
      </c>
      <c r="AA13" s="18">
        <f t="shared" si="2"/>
        <v>36.99632001545352</v>
      </c>
      <c r="AB13" s="18" t="str">
        <f t="shared" si="1"/>
        <v>Tidak Berbeda Signifikan</v>
      </c>
    </row>
    <row r="14" spans="3:28" ht="16.5" thickBot="1" x14ac:dyDescent="0.3">
      <c r="C14">
        <v>3.1</v>
      </c>
      <c r="D14">
        <v>236</v>
      </c>
      <c r="E14">
        <v>226</v>
      </c>
      <c r="F14">
        <v>190</v>
      </c>
      <c r="G14">
        <v>142</v>
      </c>
      <c r="H14">
        <v>202</v>
      </c>
      <c r="J14" s="30" t="s">
        <v>61</v>
      </c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21"/>
      <c r="V14" s="18" t="s">
        <v>41</v>
      </c>
      <c r="W14" s="19">
        <v>164</v>
      </c>
      <c r="X14" s="18" t="s">
        <v>39</v>
      </c>
      <c r="Y14" s="19">
        <v>198.88888888888889</v>
      </c>
      <c r="Z14" s="20">
        <f t="shared" si="0"/>
        <v>34.888888888888886</v>
      </c>
      <c r="AA14" s="18">
        <f t="shared" si="2"/>
        <v>36.99632001545352</v>
      </c>
      <c r="AB14" s="18" t="str">
        <f t="shared" si="1"/>
        <v>Tidak Berbeda Signifikan</v>
      </c>
    </row>
    <row r="15" spans="3:28" ht="15.75" x14ac:dyDescent="0.25">
      <c r="C15">
        <v>3.2</v>
      </c>
      <c r="D15">
        <v>238</v>
      </c>
      <c r="E15">
        <v>242</v>
      </c>
      <c r="F15">
        <v>206</v>
      </c>
      <c r="G15">
        <v>202</v>
      </c>
      <c r="H15">
        <v>290</v>
      </c>
      <c r="J15" s="31" t="s">
        <v>62</v>
      </c>
      <c r="K15" s="31" t="s">
        <v>63</v>
      </c>
      <c r="L15" s="31" t="s">
        <v>64</v>
      </c>
      <c r="M15" s="31" t="s">
        <v>65</v>
      </c>
      <c r="N15" s="31" t="s">
        <v>66</v>
      </c>
      <c r="O15" s="31" t="s">
        <v>67</v>
      </c>
      <c r="P15" s="31" t="s">
        <v>68</v>
      </c>
      <c r="Q15" s="30"/>
      <c r="R15" s="30"/>
      <c r="S15" s="30"/>
      <c r="T15" s="30"/>
      <c r="U15" s="21"/>
      <c r="V15" s="18" t="s">
        <v>41</v>
      </c>
      <c r="W15" s="19">
        <v>164</v>
      </c>
      <c r="X15" s="18" t="s">
        <v>38</v>
      </c>
      <c r="Y15" s="19">
        <v>228.88888888888889</v>
      </c>
      <c r="Z15" s="20">
        <f t="shared" si="0"/>
        <v>64.888888888888886</v>
      </c>
      <c r="AA15" s="18">
        <f t="shared" si="2"/>
        <v>36.99632001545352</v>
      </c>
      <c r="AB15" s="18" t="str">
        <f t="shared" si="1"/>
        <v>Berbeda Signifikan</v>
      </c>
    </row>
    <row r="16" spans="3:28" ht="15.75" x14ac:dyDescent="0.25">
      <c r="C16">
        <v>3.3</v>
      </c>
      <c r="D16">
        <v>226</v>
      </c>
      <c r="E16">
        <v>176</v>
      </c>
      <c r="F16">
        <v>262</v>
      </c>
      <c r="G16">
        <v>199</v>
      </c>
      <c r="H16">
        <v>173</v>
      </c>
      <c r="J16" s="30" t="s">
        <v>93</v>
      </c>
      <c r="K16" s="30">
        <v>19606.222222222204</v>
      </c>
      <c r="L16" s="30">
        <v>4</v>
      </c>
      <c r="M16" s="32">
        <v>4901.5555555555511</v>
      </c>
      <c r="N16" s="32">
        <v>3.2506438432375244</v>
      </c>
      <c r="O16" s="32">
        <v>2.1212056755026909E-2</v>
      </c>
      <c r="P16" s="32">
        <v>2.6059749491238664</v>
      </c>
      <c r="Q16" s="30"/>
      <c r="R16" s="30"/>
      <c r="S16" s="30"/>
      <c r="T16" s="30"/>
      <c r="U16" s="21"/>
      <c r="V16" s="18" t="s">
        <v>39</v>
      </c>
      <c r="W16" s="19">
        <v>198.88888888888889</v>
      </c>
      <c r="X16" s="18" t="s">
        <v>40</v>
      </c>
      <c r="Y16" s="19">
        <v>201.22222222222223</v>
      </c>
      <c r="Z16" s="20">
        <f t="shared" si="0"/>
        <v>2.3333333333333428</v>
      </c>
      <c r="AA16" s="18">
        <f t="shared" si="2"/>
        <v>36.99632001545352</v>
      </c>
      <c r="AB16" s="18" t="str">
        <f t="shared" si="1"/>
        <v>Tidak Berbeda Signifikan</v>
      </c>
    </row>
    <row r="17" spans="3:28" ht="15.75" x14ac:dyDescent="0.25">
      <c r="D17">
        <f>SUM(D8:D16)</f>
        <v>2060</v>
      </c>
      <c r="E17">
        <f>SUM(E8:E16)</f>
        <v>1790</v>
      </c>
      <c r="F17">
        <f>SUM(F8:F16)</f>
        <v>1811</v>
      </c>
      <c r="G17">
        <f>SUM(G8:G16)</f>
        <v>1476</v>
      </c>
      <c r="H17">
        <f>SUM(H8:H16)</f>
        <v>1708</v>
      </c>
      <c r="J17" s="30" t="s">
        <v>94</v>
      </c>
      <c r="K17" s="30">
        <v>60314.888888888891</v>
      </c>
      <c r="L17" s="30">
        <v>40</v>
      </c>
      <c r="M17" s="32">
        <v>1507.8722222222223</v>
      </c>
      <c r="N17" s="30"/>
      <c r="O17" s="30"/>
      <c r="P17" s="30"/>
      <c r="Q17" s="30"/>
      <c r="R17" s="30"/>
      <c r="S17" s="30"/>
      <c r="T17" s="30"/>
      <c r="U17" s="21"/>
      <c r="V17" s="18" t="s">
        <v>39</v>
      </c>
      <c r="W17" s="19">
        <v>198.88888888888889</v>
      </c>
      <c r="X17" s="18" t="s">
        <v>42</v>
      </c>
      <c r="Y17" s="19">
        <v>189.77777777777777</v>
      </c>
      <c r="Z17" s="20">
        <f t="shared" si="0"/>
        <v>9.1111111111111143</v>
      </c>
      <c r="AA17" s="18">
        <f t="shared" si="2"/>
        <v>36.99632001545352</v>
      </c>
      <c r="AB17" s="18" t="str">
        <f t="shared" si="1"/>
        <v>Tidak Berbeda Signifikan</v>
      </c>
    </row>
    <row r="18" spans="3:28" ht="15.75" x14ac:dyDescent="0.25">
      <c r="D18" s="13">
        <f>D17/9</f>
        <v>228.88888888888889</v>
      </c>
      <c r="E18" s="13">
        <f>E17/9</f>
        <v>198.88888888888889</v>
      </c>
      <c r="F18" s="13">
        <f>F17/9</f>
        <v>201.22222222222223</v>
      </c>
      <c r="G18">
        <f>G17/9</f>
        <v>164</v>
      </c>
      <c r="H18" s="13">
        <f>H17/9</f>
        <v>189.77777777777777</v>
      </c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21"/>
      <c r="V18" s="18" t="s">
        <v>39</v>
      </c>
      <c r="W18" s="19">
        <v>198.88888888888889</v>
      </c>
      <c r="X18" s="18" t="s">
        <v>41</v>
      </c>
      <c r="Y18" s="19">
        <v>164</v>
      </c>
      <c r="Z18" s="20">
        <f t="shared" si="0"/>
        <v>34.888888888888886</v>
      </c>
      <c r="AA18" s="18">
        <f t="shared" si="2"/>
        <v>36.99632001545352</v>
      </c>
      <c r="AB18" s="18" t="str">
        <f t="shared" si="1"/>
        <v>Tidak Berbeda Signifikan</v>
      </c>
    </row>
    <row r="19" spans="3:28" ht="16.5" thickBot="1" x14ac:dyDescent="0.3">
      <c r="D19">
        <f>_xlfn.STDEV.S(D8:D16)</f>
        <v>39.266539331994991</v>
      </c>
      <c r="E19">
        <f>_xlfn.STDEV.S(E8:E16)</f>
        <v>39.043067388604463</v>
      </c>
      <c r="F19">
        <f>_xlfn.STDEV.S(F8:F16)</f>
        <v>32.410560693151318</v>
      </c>
      <c r="G19">
        <f>_xlfn.STDEV.S(G8:G16)</f>
        <v>27.56356290467544</v>
      </c>
      <c r="H19">
        <f>_xlfn.STDEV.S(H8:H16)</f>
        <v>51.603725102403658</v>
      </c>
      <c r="J19" s="33" t="s">
        <v>56</v>
      </c>
      <c r="K19" s="33">
        <v>79921.111111111095</v>
      </c>
      <c r="L19" s="33">
        <v>44</v>
      </c>
      <c r="M19" s="33"/>
      <c r="N19" s="33"/>
      <c r="O19" s="33"/>
      <c r="P19" s="33"/>
      <c r="Q19" s="30"/>
      <c r="R19" s="30"/>
      <c r="S19" s="30"/>
      <c r="T19" s="30"/>
      <c r="U19" s="21"/>
      <c r="V19" s="18" t="s">
        <v>39</v>
      </c>
      <c r="W19" s="19">
        <v>198.88888888888889</v>
      </c>
      <c r="X19" s="18" t="s">
        <v>38</v>
      </c>
      <c r="Y19" s="19">
        <v>228.88888888888889</v>
      </c>
      <c r="Z19" s="20">
        <f t="shared" si="0"/>
        <v>30</v>
      </c>
      <c r="AA19" s="18">
        <f t="shared" si="2"/>
        <v>36.99632001545352</v>
      </c>
      <c r="AB19" s="18" t="str">
        <f t="shared" si="1"/>
        <v>Tidak Berbeda Signifikan</v>
      </c>
    </row>
    <row r="20" spans="3:28" x14ac:dyDescent="0.25">
      <c r="D20">
        <f>D19/(SQRT(9))</f>
        <v>13.08884644399833</v>
      </c>
      <c r="E20">
        <f>E19/(SQRT(9))</f>
        <v>13.014355796201487</v>
      </c>
      <c r="F20">
        <f>F19/(SQRT(9))</f>
        <v>10.80352023105044</v>
      </c>
      <c r="G20">
        <f>G19/(SQRT(9))</f>
        <v>9.1878543015584793</v>
      </c>
      <c r="H20">
        <f>H19/(SQRT(9))</f>
        <v>17.201241700801219</v>
      </c>
      <c r="V20" s="18" t="s">
        <v>38</v>
      </c>
      <c r="W20" s="19">
        <v>228.88888888888889</v>
      </c>
      <c r="X20" s="18" t="s">
        <v>40</v>
      </c>
      <c r="Y20" s="19">
        <v>201.22222222222223</v>
      </c>
      <c r="Z20" s="20">
        <f t="shared" si="0"/>
        <v>27.666666666666657</v>
      </c>
      <c r="AA20" s="18">
        <f>AA19</f>
        <v>36.99632001545352</v>
      </c>
      <c r="AB20" s="18" t="str">
        <f t="shared" si="1"/>
        <v>Tidak Berbeda Signifikan</v>
      </c>
    </row>
    <row r="21" spans="3:28" ht="15.75" x14ac:dyDescent="0.25">
      <c r="J21" s="72"/>
      <c r="K21" s="72" t="s">
        <v>71</v>
      </c>
      <c r="L21" s="72" t="s">
        <v>95</v>
      </c>
      <c r="M21" s="72" t="s">
        <v>27</v>
      </c>
      <c r="N21" s="72" t="s">
        <v>28</v>
      </c>
      <c r="O21" s="72" t="s">
        <v>29</v>
      </c>
      <c r="V21" s="18" t="s">
        <v>38</v>
      </c>
      <c r="W21" s="19">
        <v>228.88888888888889</v>
      </c>
      <c r="X21" s="18" t="s">
        <v>42</v>
      </c>
      <c r="Y21" s="19">
        <v>189.77777777777777</v>
      </c>
      <c r="Z21" s="20">
        <f t="shared" si="0"/>
        <v>39.111111111111114</v>
      </c>
      <c r="AA21" s="18">
        <f t="shared" si="2"/>
        <v>36.99632001545352</v>
      </c>
      <c r="AB21" s="18" t="str">
        <f t="shared" si="1"/>
        <v>Berbeda Signifikan</v>
      </c>
    </row>
    <row r="22" spans="3:28" ht="15.75" x14ac:dyDescent="0.25">
      <c r="J22" s="35" t="s">
        <v>25</v>
      </c>
      <c r="K22" s="96"/>
      <c r="L22" s="98">
        <v>30</v>
      </c>
      <c r="M22" s="98">
        <v>27.7</v>
      </c>
      <c r="N22" s="38">
        <v>64.89</v>
      </c>
      <c r="O22" s="38">
        <v>39.11</v>
      </c>
      <c r="V22" s="18" t="s">
        <v>38</v>
      </c>
      <c r="W22" s="19">
        <v>228.88888888888889</v>
      </c>
      <c r="X22" s="18" t="s">
        <v>41</v>
      </c>
      <c r="Y22" s="19">
        <v>164</v>
      </c>
      <c r="Z22" s="20">
        <f t="shared" si="0"/>
        <v>64.888888888888886</v>
      </c>
      <c r="AA22" s="18">
        <f t="shared" si="2"/>
        <v>36.99632001545352</v>
      </c>
      <c r="AB22" s="18" t="str">
        <f t="shared" si="1"/>
        <v>Berbeda Signifikan</v>
      </c>
    </row>
    <row r="23" spans="3:28" ht="15.75" x14ac:dyDescent="0.25">
      <c r="J23" s="40" t="s">
        <v>95</v>
      </c>
      <c r="K23" s="97"/>
      <c r="L23" s="97"/>
      <c r="M23" s="99">
        <v>2.33</v>
      </c>
      <c r="N23" s="99">
        <v>34.89</v>
      </c>
      <c r="O23" s="99">
        <v>9.11</v>
      </c>
      <c r="V23" s="18" t="s">
        <v>38</v>
      </c>
      <c r="W23" s="19">
        <v>228.88888888888889</v>
      </c>
      <c r="X23" s="18" t="s">
        <v>39</v>
      </c>
      <c r="Y23" s="19">
        <v>198.88888888888889</v>
      </c>
      <c r="Z23" s="20">
        <f t="shared" si="0"/>
        <v>30</v>
      </c>
      <c r="AA23" s="18">
        <f t="shared" si="2"/>
        <v>36.99632001545352</v>
      </c>
      <c r="AB23" s="18" t="str">
        <f t="shared" si="1"/>
        <v>Tidak Berbeda Signifikan</v>
      </c>
    </row>
    <row r="24" spans="3:28" ht="15.75" x14ac:dyDescent="0.25">
      <c r="J24" s="40" t="s">
        <v>27</v>
      </c>
      <c r="K24" s="97"/>
      <c r="L24" s="97"/>
      <c r="M24" s="97"/>
      <c r="N24" s="41">
        <v>37.22</v>
      </c>
      <c r="O24" s="99">
        <v>11.4</v>
      </c>
    </row>
    <row r="25" spans="3:28" ht="15.75" x14ac:dyDescent="0.25">
      <c r="J25" s="40" t="s">
        <v>28</v>
      </c>
      <c r="K25" s="97"/>
      <c r="L25" s="97"/>
      <c r="M25" s="97"/>
      <c r="N25" s="97"/>
      <c r="O25" s="99">
        <v>25.78</v>
      </c>
    </row>
    <row r="26" spans="3:28" ht="15.75" x14ac:dyDescent="0.25">
      <c r="J26" s="40" t="s">
        <v>29</v>
      </c>
      <c r="K26" s="97"/>
      <c r="L26" s="97"/>
      <c r="M26" s="97"/>
      <c r="N26" s="97"/>
      <c r="O26" s="97"/>
    </row>
    <row r="29" spans="3:28" ht="15.75" x14ac:dyDescent="0.25">
      <c r="D29" s="147" t="s">
        <v>45</v>
      </c>
      <c r="E29" s="147"/>
      <c r="F29" s="147"/>
      <c r="G29" s="147"/>
      <c r="J29" s="23" t="s">
        <v>76</v>
      </c>
      <c r="K29" s="23"/>
      <c r="L29" s="23"/>
      <c r="M29" s="23"/>
      <c r="N29" s="23"/>
      <c r="O29" s="23"/>
      <c r="P29" s="23"/>
    </row>
    <row r="30" spans="3:28" ht="15.75" x14ac:dyDescent="0.25">
      <c r="D30" s="147"/>
      <c r="E30" s="147"/>
      <c r="F30" s="147"/>
      <c r="G30" s="147"/>
      <c r="J30" s="23"/>
      <c r="K30" s="23"/>
      <c r="L30" s="23"/>
      <c r="M30" s="23"/>
      <c r="N30" s="23"/>
      <c r="O30" s="23"/>
      <c r="P30" s="23"/>
    </row>
    <row r="31" spans="3:28" ht="16.5" thickBot="1" x14ac:dyDescent="0.3">
      <c r="J31" s="23" t="s">
        <v>55</v>
      </c>
      <c r="K31" s="23"/>
      <c r="L31" s="23"/>
      <c r="M31" s="23"/>
      <c r="N31" s="23"/>
      <c r="O31" s="23"/>
      <c r="P31" s="23"/>
    </row>
    <row r="32" spans="3:28" ht="15.75" x14ac:dyDescent="0.25">
      <c r="C32" s="137" t="s">
        <v>37</v>
      </c>
      <c r="D32" s="137" t="s">
        <v>38</v>
      </c>
      <c r="E32" s="137" t="s">
        <v>39</v>
      </c>
      <c r="F32" s="137" t="s">
        <v>40</v>
      </c>
      <c r="G32" s="137" t="s">
        <v>41</v>
      </c>
      <c r="H32" s="137" t="s">
        <v>42</v>
      </c>
      <c r="J32" s="27" t="s">
        <v>87</v>
      </c>
      <c r="K32" s="27" t="s">
        <v>57</v>
      </c>
      <c r="L32" s="27" t="s">
        <v>58</v>
      </c>
      <c r="M32" s="27" t="s">
        <v>59</v>
      </c>
      <c r="N32" s="27" t="s">
        <v>60</v>
      </c>
      <c r="O32" s="23"/>
      <c r="P32" s="23"/>
    </row>
    <row r="33" spans="3:32" ht="15.75" x14ac:dyDescent="0.25">
      <c r="C33" s="137"/>
      <c r="D33" s="137"/>
      <c r="E33" s="137"/>
      <c r="F33" s="137"/>
      <c r="G33" s="137"/>
      <c r="H33" s="137"/>
      <c r="J33" s="25" t="s">
        <v>38</v>
      </c>
      <c r="K33" s="25">
        <v>9</v>
      </c>
      <c r="L33" s="25">
        <v>474</v>
      </c>
      <c r="M33" s="28">
        <v>52.666666666666664</v>
      </c>
      <c r="N33" s="28">
        <v>204.5</v>
      </c>
      <c r="O33" s="23"/>
      <c r="P33" s="23"/>
    </row>
    <row r="34" spans="3:32" ht="15.75" x14ac:dyDescent="0.25">
      <c r="C34">
        <v>1.1000000000000001</v>
      </c>
      <c r="D34">
        <v>69</v>
      </c>
      <c r="E34">
        <v>73</v>
      </c>
      <c r="F34">
        <v>76</v>
      </c>
      <c r="G34">
        <v>34</v>
      </c>
      <c r="H34">
        <v>44</v>
      </c>
      <c r="J34" s="25" t="s">
        <v>39</v>
      </c>
      <c r="K34" s="25">
        <v>9</v>
      </c>
      <c r="L34" s="25">
        <v>469</v>
      </c>
      <c r="M34" s="28">
        <v>52.111111111111114</v>
      </c>
      <c r="N34" s="28">
        <v>394.36111111111131</v>
      </c>
      <c r="O34" s="23"/>
      <c r="P34" s="23"/>
    </row>
    <row r="35" spans="3:32" ht="15.75" x14ac:dyDescent="0.25">
      <c r="C35">
        <v>1.2</v>
      </c>
      <c r="D35">
        <v>46</v>
      </c>
      <c r="E35">
        <v>26</v>
      </c>
      <c r="F35">
        <v>30</v>
      </c>
      <c r="G35">
        <v>43</v>
      </c>
      <c r="H35">
        <v>25</v>
      </c>
      <c r="J35" s="25" t="s">
        <v>40</v>
      </c>
      <c r="K35" s="25">
        <v>9</v>
      </c>
      <c r="L35" s="25">
        <v>471</v>
      </c>
      <c r="M35" s="28">
        <v>52.333333333333336</v>
      </c>
      <c r="N35" s="28">
        <v>360</v>
      </c>
      <c r="O35" s="23"/>
      <c r="P35" s="23"/>
    </row>
    <row r="36" spans="3:32" ht="15.75" x14ac:dyDescent="0.25">
      <c r="C36">
        <v>1.3</v>
      </c>
      <c r="D36">
        <v>55</v>
      </c>
      <c r="E36">
        <v>59</v>
      </c>
      <c r="F36">
        <v>38</v>
      </c>
      <c r="G36">
        <v>23</v>
      </c>
      <c r="H36">
        <v>44</v>
      </c>
      <c r="J36" s="25" t="s">
        <v>41</v>
      </c>
      <c r="K36" s="25">
        <v>9</v>
      </c>
      <c r="L36" s="25">
        <v>408</v>
      </c>
      <c r="M36" s="28">
        <v>45.333333333333336</v>
      </c>
      <c r="N36" s="28">
        <v>247.5</v>
      </c>
      <c r="O36" s="23"/>
      <c r="P36" s="23"/>
    </row>
    <row r="37" spans="3:32" ht="16.5" thickBot="1" x14ac:dyDescent="0.3">
      <c r="C37">
        <v>2.1</v>
      </c>
      <c r="D37">
        <v>55</v>
      </c>
      <c r="E37">
        <v>36</v>
      </c>
      <c r="F37">
        <v>56</v>
      </c>
      <c r="G37">
        <v>57</v>
      </c>
      <c r="H37">
        <v>14</v>
      </c>
      <c r="J37" s="26" t="s">
        <v>42</v>
      </c>
      <c r="K37" s="26">
        <v>9</v>
      </c>
      <c r="L37" s="26">
        <v>355</v>
      </c>
      <c r="M37" s="29">
        <v>39.444444444444443</v>
      </c>
      <c r="N37" s="29">
        <v>257.27777777777783</v>
      </c>
      <c r="O37" s="23"/>
      <c r="P37" s="23"/>
    </row>
    <row r="38" spans="3:32" ht="15.75" x14ac:dyDescent="0.25">
      <c r="C38">
        <v>2.2000000000000002</v>
      </c>
      <c r="D38">
        <v>24</v>
      </c>
      <c r="E38">
        <v>54</v>
      </c>
      <c r="F38">
        <v>32</v>
      </c>
      <c r="G38">
        <v>44</v>
      </c>
      <c r="H38">
        <v>22</v>
      </c>
      <c r="J38" s="23"/>
      <c r="K38" s="23"/>
      <c r="L38" s="23"/>
      <c r="M38" s="23"/>
      <c r="N38" s="23"/>
      <c r="O38" s="23"/>
      <c r="P38" s="23"/>
      <c r="AD38" s="28">
        <v>52.666666666666664</v>
      </c>
      <c r="AE38" s="28">
        <v>45</v>
      </c>
      <c r="AF38" s="28">
        <v>39.555555555555557</v>
      </c>
    </row>
    <row r="39" spans="3:32" ht="15.75" x14ac:dyDescent="0.25">
      <c r="C39">
        <v>2.2999999999999998</v>
      </c>
      <c r="D39">
        <v>54</v>
      </c>
      <c r="E39">
        <v>36</v>
      </c>
      <c r="F39">
        <v>50</v>
      </c>
      <c r="G39">
        <v>49</v>
      </c>
      <c r="H39">
        <v>44</v>
      </c>
      <c r="J39" s="23"/>
      <c r="K39" s="23"/>
      <c r="L39" s="23"/>
      <c r="M39" s="23"/>
      <c r="N39" s="23"/>
      <c r="O39" s="23"/>
      <c r="P39" s="23"/>
      <c r="AD39" s="28">
        <v>52.111111111111114</v>
      </c>
      <c r="AE39" s="28">
        <v>47.222222222222221</v>
      </c>
      <c r="AF39" s="28">
        <v>42.222222222222221</v>
      </c>
    </row>
    <row r="40" spans="3:32" ht="16.5" thickBot="1" x14ac:dyDescent="0.3">
      <c r="C40">
        <v>3.1</v>
      </c>
      <c r="D40">
        <v>66</v>
      </c>
      <c r="E40">
        <v>42</v>
      </c>
      <c r="F40">
        <v>64</v>
      </c>
      <c r="G40">
        <v>46</v>
      </c>
      <c r="H40">
        <v>54</v>
      </c>
      <c r="J40" s="23" t="s">
        <v>61</v>
      </c>
      <c r="K40" s="23"/>
      <c r="L40" s="23"/>
      <c r="M40" s="23"/>
      <c r="N40" s="23"/>
      <c r="O40" s="23"/>
      <c r="P40" s="23"/>
      <c r="AD40" s="28">
        <v>52.333333333333336</v>
      </c>
      <c r="AE40" s="28">
        <v>47</v>
      </c>
      <c r="AF40" s="28">
        <v>42.777777777777779</v>
      </c>
    </row>
    <row r="41" spans="3:32" ht="15.75" x14ac:dyDescent="0.25">
      <c r="C41">
        <v>3.2</v>
      </c>
      <c r="D41">
        <v>40</v>
      </c>
      <c r="E41">
        <v>89</v>
      </c>
      <c r="F41">
        <v>42</v>
      </c>
      <c r="G41">
        <v>78</v>
      </c>
      <c r="H41">
        <v>64</v>
      </c>
      <c r="J41" s="27" t="s">
        <v>62</v>
      </c>
      <c r="K41" s="27" t="s">
        <v>63</v>
      </c>
      <c r="L41" s="27" t="s">
        <v>64</v>
      </c>
      <c r="M41" s="27" t="s">
        <v>65</v>
      </c>
      <c r="N41" s="27" t="s">
        <v>66</v>
      </c>
      <c r="O41" s="27" t="s">
        <v>67</v>
      </c>
      <c r="P41" s="27" t="s">
        <v>68</v>
      </c>
      <c r="AD41" s="28">
        <v>45.333333333333336</v>
      </c>
      <c r="AE41" s="28">
        <v>42.333333333333336</v>
      </c>
      <c r="AF41" s="28">
        <v>38.222222222222221</v>
      </c>
    </row>
    <row r="42" spans="3:32" ht="16.5" thickBot="1" x14ac:dyDescent="0.3">
      <c r="C42">
        <v>3.3</v>
      </c>
      <c r="D42">
        <v>65</v>
      </c>
      <c r="E42">
        <v>54</v>
      </c>
      <c r="F42">
        <v>83</v>
      </c>
      <c r="G42">
        <v>34</v>
      </c>
      <c r="H42">
        <v>44</v>
      </c>
      <c r="J42" s="25" t="s">
        <v>93</v>
      </c>
      <c r="K42" s="25">
        <v>1233.4666666666708</v>
      </c>
      <c r="L42" s="25">
        <v>4</v>
      </c>
      <c r="M42" s="28">
        <v>308.3666666666677</v>
      </c>
      <c r="N42" s="28">
        <v>1.0534246835322956</v>
      </c>
      <c r="O42" s="28">
        <v>0.39207350051919782</v>
      </c>
      <c r="P42" s="28">
        <v>2.6059749491238664</v>
      </c>
      <c r="AD42" s="29">
        <v>39.444444444444443</v>
      </c>
      <c r="AE42" s="29">
        <v>34.666666666666664</v>
      </c>
      <c r="AF42" s="29">
        <v>29.555555555555557</v>
      </c>
    </row>
    <row r="43" spans="3:32" ht="15.75" x14ac:dyDescent="0.25">
      <c r="D43">
        <f>SUM(D34:D42)</f>
        <v>474</v>
      </c>
      <c r="E43">
        <f>SUM(E34:E42)</f>
        <v>469</v>
      </c>
      <c r="F43">
        <f>SUM(F34:F42)</f>
        <v>471</v>
      </c>
      <c r="G43">
        <f>SUM(G34:G42)</f>
        <v>408</v>
      </c>
      <c r="H43">
        <f>SUM(H34:H42)</f>
        <v>355</v>
      </c>
      <c r="J43" s="25" t="s">
        <v>94</v>
      </c>
      <c r="K43" s="25">
        <v>11709.111111111109</v>
      </c>
      <c r="L43" s="25">
        <v>40</v>
      </c>
      <c r="M43" s="28">
        <v>292.72777777777776</v>
      </c>
      <c r="N43" s="28"/>
      <c r="O43" s="28"/>
      <c r="P43" s="28"/>
    </row>
    <row r="44" spans="3:32" ht="15.75" x14ac:dyDescent="0.25">
      <c r="D44" s="13">
        <f>D43/9</f>
        <v>52.666666666666664</v>
      </c>
      <c r="E44" s="13">
        <f>E43/9</f>
        <v>52.111111111111114</v>
      </c>
      <c r="F44" s="13">
        <f>F43/9</f>
        <v>52.333333333333336</v>
      </c>
      <c r="G44" s="13">
        <f>G43/9</f>
        <v>45.333333333333336</v>
      </c>
      <c r="H44" s="13">
        <f>H43/9</f>
        <v>39.444444444444443</v>
      </c>
      <c r="J44" s="25"/>
      <c r="K44" s="25"/>
      <c r="L44" s="25"/>
      <c r="M44" s="25"/>
      <c r="N44" s="25"/>
      <c r="O44" s="25"/>
      <c r="P44" s="25"/>
    </row>
    <row r="45" spans="3:32" ht="16.5" thickBot="1" x14ac:dyDescent="0.3">
      <c r="D45">
        <f>_xlfn.STDEV.S(D34:D42)</f>
        <v>14.300349646075091</v>
      </c>
      <c r="E45">
        <f>_xlfn.STDEV.S(E34:E42)</f>
        <v>19.858527415473468</v>
      </c>
      <c r="F45">
        <f>_xlfn.STDEV.S(F34:F42)</f>
        <v>18.973665961010276</v>
      </c>
      <c r="G45">
        <f>_xlfn.STDEV.S(G34:G42)</f>
        <v>15.732132722552274</v>
      </c>
      <c r="H45">
        <f>_xlfn.STDEV.S(H34:H42)</f>
        <v>16.039880852979483</v>
      </c>
      <c r="J45" s="26" t="s">
        <v>56</v>
      </c>
      <c r="K45" s="26">
        <v>12942.57777777778</v>
      </c>
      <c r="L45" s="26">
        <v>44</v>
      </c>
      <c r="M45" s="26"/>
      <c r="N45" s="26"/>
      <c r="O45" s="26"/>
      <c r="P45" s="26"/>
    </row>
    <row r="46" spans="3:32" ht="15.75" x14ac:dyDescent="0.25">
      <c r="D46">
        <f>D45/(SQRT(9))</f>
        <v>4.7667832153583634</v>
      </c>
      <c r="E46">
        <f>E45/(SQRT(9))</f>
        <v>6.6195091384911562</v>
      </c>
      <c r="F46">
        <f>F45/(SQRT(9))</f>
        <v>6.324555320336759</v>
      </c>
      <c r="G46">
        <f>G45/(SQRT(9))</f>
        <v>5.2440442408507577</v>
      </c>
      <c r="H46">
        <f>H45/(SQRT(9))</f>
        <v>5.3466269509931612</v>
      </c>
      <c r="J46" s="25"/>
      <c r="K46" s="25"/>
      <c r="L46" s="25"/>
      <c r="M46" s="25"/>
      <c r="N46" s="25"/>
      <c r="O46" s="25"/>
      <c r="P46" s="25"/>
    </row>
    <row r="48" spans="3:32" ht="15.75" x14ac:dyDescent="0.25">
      <c r="D48" s="147" t="s">
        <v>46</v>
      </c>
      <c r="E48" s="147"/>
      <c r="F48" s="147"/>
      <c r="G48" s="147"/>
      <c r="J48" s="23" t="s">
        <v>76</v>
      </c>
      <c r="K48" s="23"/>
      <c r="L48" s="23"/>
      <c r="M48" s="23"/>
      <c r="N48" s="23"/>
      <c r="O48" s="23"/>
      <c r="P48" s="23"/>
      <c r="AC48" s="3"/>
      <c r="AD48" s="95" t="s">
        <v>192</v>
      </c>
      <c r="AE48" s="95" t="s">
        <v>193</v>
      </c>
      <c r="AF48" s="95" t="s">
        <v>194</v>
      </c>
    </row>
    <row r="49" spans="3:32" ht="15.75" x14ac:dyDescent="0.25">
      <c r="D49" s="147"/>
      <c r="E49" s="147"/>
      <c r="F49" s="147"/>
      <c r="G49" s="147"/>
      <c r="J49" s="23"/>
      <c r="K49" s="23"/>
      <c r="L49" s="23"/>
      <c r="M49" s="23"/>
      <c r="N49" s="23"/>
      <c r="O49" s="23"/>
      <c r="P49" s="23"/>
      <c r="AC49" s="95" t="s">
        <v>25</v>
      </c>
      <c r="AD49" s="6">
        <v>52.666666666666664</v>
      </c>
      <c r="AE49" s="6">
        <v>45</v>
      </c>
      <c r="AF49" s="6">
        <v>39.555555555555557</v>
      </c>
    </row>
    <row r="50" spans="3:32" ht="16.5" thickBot="1" x14ac:dyDescent="0.3">
      <c r="J50" s="23" t="s">
        <v>55</v>
      </c>
      <c r="K50" s="23"/>
      <c r="L50" s="23"/>
      <c r="M50" s="23"/>
      <c r="N50" s="23"/>
      <c r="O50" s="23"/>
      <c r="P50" s="23"/>
      <c r="AC50" s="95" t="s">
        <v>95</v>
      </c>
      <c r="AD50" s="6">
        <v>52.111111111111114</v>
      </c>
      <c r="AE50" s="6">
        <v>47.222222222222221</v>
      </c>
      <c r="AF50" s="6">
        <v>42.222222222222221</v>
      </c>
    </row>
    <row r="51" spans="3:32" ht="15.75" x14ac:dyDescent="0.25">
      <c r="C51" s="137" t="s">
        <v>37</v>
      </c>
      <c r="D51" s="137" t="s">
        <v>38</v>
      </c>
      <c r="E51" s="137" t="s">
        <v>39</v>
      </c>
      <c r="F51" s="137" t="s">
        <v>40</v>
      </c>
      <c r="G51" s="137" t="s">
        <v>41</v>
      </c>
      <c r="H51" s="137" t="s">
        <v>42</v>
      </c>
      <c r="J51" s="27" t="s">
        <v>87</v>
      </c>
      <c r="K51" s="27" t="s">
        <v>57</v>
      </c>
      <c r="L51" s="27" t="s">
        <v>58</v>
      </c>
      <c r="M51" s="27" t="s">
        <v>59</v>
      </c>
      <c r="N51" s="27" t="s">
        <v>60</v>
      </c>
      <c r="O51" s="23"/>
      <c r="P51" s="23"/>
      <c r="AC51" s="76" t="s">
        <v>27</v>
      </c>
      <c r="AD51" s="6">
        <v>52.333333333333336</v>
      </c>
      <c r="AE51" s="6">
        <v>47</v>
      </c>
      <c r="AF51" s="6">
        <v>42.777777777777779</v>
      </c>
    </row>
    <row r="52" spans="3:32" ht="15.75" x14ac:dyDescent="0.25">
      <c r="C52" s="137"/>
      <c r="D52" s="137"/>
      <c r="E52" s="137"/>
      <c r="F52" s="137"/>
      <c r="G52" s="137"/>
      <c r="H52" s="137"/>
      <c r="J52" s="25" t="s">
        <v>38</v>
      </c>
      <c r="K52" s="25">
        <v>9</v>
      </c>
      <c r="L52" s="25">
        <v>405</v>
      </c>
      <c r="M52" s="28">
        <v>45</v>
      </c>
      <c r="N52" s="28">
        <v>193</v>
      </c>
      <c r="O52" s="23"/>
      <c r="P52" s="23"/>
      <c r="AC52" s="95" t="s">
        <v>28</v>
      </c>
      <c r="AD52" s="6">
        <v>45.333333333333336</v>
      </c>
      <c r="AE52" s="6">
        <v>42.333333333333336</v>
      </c>
      <c r="AF52" s="6">
        <v>38.222222222222221</v>
      </c>
    </row>
    <row r="53" spans="3:32" ht="15.75" x14ac:dyDescent="0.25">
      <c r="C53">
        <v>1.1000000000000001</v>
      </c>
      <c r="D53">
        <v>58</v>
      </c>
      <c r="E53">
        <v>64</v>
      </c>
      <c r="F53">
        <v>68</v>
      </c>
      <c r="G53">
        <v>32</v>
      </c>
      <c r="H53">
        <v>39</v>
      </c>
      <c r="J53" s="25" t="s">
        <v>39</v>
      </c>
      <c r="K53" s="25">
        <v>9</v>
      </c>
      <c r="L53" s="25">
        <v>425</v>
      </c>
      <c r="M53" s="28">
        <v>47.222222222222221</v>
      </c>
      <c r="N53" s="28">
        <v>441.44444444444434</v>
      </c>
      <c r="O53" s="23"/>
      <c r="P53" s="23"/>
      <c r="AC53" s="95" t="s">
        <v>29</v>
      </c>
      <c r="AD53" s="6">
        <v>39.444444444444443</v>
      </c>
      <c r="AE53" s="6">
        <v>34.666666666666664</v>
      </c>
      <c r="AF53" s="6">
        <v>29.555555555555557</v>
      </c>
    </row>
    <row r="54" spans="3:32" ht="15.75" x14ac:dyDescent="0.25">
      <c r="C54">
        <v>1.2</v>
      </c>
      <c r="D54">
        <v>39</v>
      </c>
      <c r="E54">
        <v>18</v>
      </c>
      <c r="F54">
        <v>27</v>
      </c>
      <c r="G54">
        <v>40</v>
      </c>
      <c r="H54">
        <v>15</v>
      </c>
      <c r="J54" s="25" t="s">
        <v>40</v>
      </c>
      <c r="K54" s="25">
        <v>9</v>
      </c>
      <c r="L54" s="25">
        <v>423</v>
      </c>
      <c r="M54" s="28">
        <v>47</v>
      </c>
      <c r="N54" s="28">
        <v>349.5</v>
      </c>
      <c r="O54" s="23"/>
      <c r="P54" s="23"/>
    </row>
    <row r="55" spans="3:32" ht="15.75" x14ac:dyDescent="0.25">
      <c r="C55">
        <v>1.3</v>
      </c>
      <c r="D55">
        <v>48</v>
      </c>
      <c r="E55">
        <v>55</v>
      </c>
      <c r="F55">
        <v>33</v>
      </c>
      <c r="G55">
        <v>20</v>
      </c>
      <c r="H55">
        <v>43</v>
      </c>
      <c r="J55" s="25" t="s">
        <v>41</v>
      </c>
      <c r="K55" s="25">
        <v>9</v>
      </c>
      <c r="L55" s="25">
        <v>381</v>
      </c>
      <c r="M55" s="28">
        <v>42.333333333333336</v>
      </c>
      <c r="N55" s="28">
        <v>250</v>
      </c>
      <c r="O55" s="23"/>
      <c r="P55" s="23"/>
    </row>
    <row r="56" spans="3:32" ht="16.5" thickBot="1" x14ac:dyDescent="0.3">
      <c r="C56">
        <v>2.1</v>
      </c>
      <c r="D56">
        <v>49</v>
      </c>
      <c r="E56">
        <v>31</v>
      </c>
      <c r="F56">
        <v>52</v>
      </c>
      <c r="G56">
        <v>55</v>
      </c>
      <c r="H56">
        <v>13</v>
      </c>
      <c r="J56" s="26" t="s">
        <v>42</v>
      </c>
      <c r="K56" s="26">
        <v>9</v>
      </c>
      <c r="L56" s="26">
        <v>312</v>
      </c>
      <c r="M56" s="29">
        <v>34.666666666666664</v>
      </c>
      <c r="N56" s="29">
        <v>214.25</v>
      </c>
      <c r="O56" s="23"/>
      <c r="P56" s="23"/>
      <c r="AD56">
        <v>4.7667832153583634</v>
      </c>
      <c r="AE56">
        <v>4.630814663149935</v>
      </c>
      <c r="AF56">
        <v>4.0658165474515533</v>
      </c>
    </row>
    <row r="57" spans="3:32" ht="15.75" x14ac:dyDescent="0.25">
      <c r="C57">
        <v>2.2000000000000002</v>
      </c>
      <c r="D57">
        <v>20</v>
      </c>
      <c r="E57">
        <v>52</v>
      </c>
      <c r="F57">
        <v>25</v>
      </c>
      <c r="G57">
        <v>41</v>
      </c>
      <c r="H57">
        <v>22</v>
      </c>
      <c r="J57" s="23"/>
      <c r="K57" s="23"/>
      <c r="L57" s="23"/>
      <c r="M57" s="23"/>
      <c r="N57" s="23"/>
      <c r="O57" s="23"/>
      <c r="P57" s="23"/>
      <c r="AD57">
        <v>6.6195091384911562</v>
      </c>
      <c r="AE57">
        <v>7.0035264485864097</v>
      </c>
      <c r="AF57">
        <v>6.5165979914918823</v>
      </c>
    </row>
    <row r="58" spans="3:32" ht="15.75" x14ac:dyDescent="0.25">
      <c r="C58">
        <v>2.2999999999999998</v>
      </c>
      <c r="D58">
        <v>45</v>
      </c>
      <c r="E58">
        <v>32</v>
      </c>
      <c r="F58">
        <v>46</v>
      </c>
      <c r="G58">
        <v>45</v>
      </c>
      <c r="H58">
        <v>38</v>
      </c>
      <c r="J58" s="23"/>
      <c r="K58" s="23"/>
      <c r="L58" s="23"/>
      <c r="M58" s="23"/>
      <c r="N58" s="23"/>
      <c r="O58" s="23"/>
      <c r="P58" s="23"/>
      <c r="AD58">
        <v>6.324555320336759</v>
      </c>
      <c r="AE58">
        <v>6.2316396986133062</v>
      </c>
      <c r="AF58">
        <v>5.6661219781791603</v>
      </c>
    </row>
    <row r="59" spans="3:32" ht="16.5" thickBot="1" x14ac:dyDescent="0.3">
      <c r="C59">
        <v>3.1</v>
      </c>
      <c r="D59">
        <v>61</v>
      </c>
      <c r="E59">
        <v>33</v>
      </c>
      <c r="F59">
        <v>59</v>
      </c>
      <c r="G59">
        <v>43</v>
      </c>
      <c r="H59">
        <v>49</v>
      </c>
      <c r="J59" s="23" t="s">
        <v>61</v>
      </c>
      <c r="K59" s="23"/>
      <c r="L59" s="23"/>
      <c r="M59" s="23"/>
      <c r="N59" s="23"/>
      <c r="O59" s="23"/>
      <c r="P59" s="23"/>
      <c r="AD59">
        <v>5.2440442408507577</v>
      </c>
      <c r="AE59">
        <v>5.2704627669472988</v>
      </c>
      <c r="AF59">
        <v>4.9771080898722291</v>
      </c>
    </row>
    <row r="60" spans="3:32" ht="15.75" x14ac:dyDescent="0.25">
      <c r="C60">
        <v>3.2</v>
      </c>
      <c r="D60">
        <v>28</v>
      </c>
      <c r="E60">
        <v>87</v>
      </c>
      <c r="F60">
        <v>35</v>
      </c>
      <c r="G60">
        <v>75</v>
      </c>
      <c r="H60">
        <v>54</v>
      </c>
      <c r="J60" s="27" t="s">
        <v>62</v>
      </c>
      <c r="K60" s="27" t="s">
        <v>63</v>
      </c>
      <c r="L60" s="27" t="s">
        <v>64</v>
      </c>
      <c r="M60" s="27" t="s">
        <v>65</v>
      </c>
      <c r="N60" s="27" t="s">
        <v>66</v>
      </c>
      <c r="O60" s="27" t="s">
        <v>67</v>
      </c>
      <c r="P60" s="27" t="s">
        <v>68</v>
      </c>
      <c r="AD60">
        <v>5.3466269509931612</v>
      </c>
      <c r="AE60">
        <v>4.8790937227681495</v>
      </c>
      <c r="AF60">
        <v>4.4941663147014861</v>
      </c>
    </row>
    <row r="61" spans="3:32" ht="15.75" x14ac:dyDescent="0.25">
      <c r="C61">
        <v>3.3</v>
      </c>
      <c r="D61">
        <v>57</v>
      </c>
      <c r="E61">
        <v>53</v>
      </c>
      <c r="F61">
        <v>78</v>
      </c>
      <c r="G61">
        <v>30</v>
      </c>
      <c r="H61">
        <v>39</v>
      </c>
      <c r="J61" s="25" t="s">
        <v>93</v>
      </c>
      <c r="K61" s="25">
        <v>966.75555555555547</v>
      </c>
      <c r="L61" s="25">
        <v>4</v>
      </c>
      <c r="M61" s="28">
        <v>241.68888888888887</v>
      </c>
      <c r="N61" s="28">
        <v>0.8344490265656469</v>
      </c>
      <c r="O61" s="28">
        <v>0.5113980928851305</v>
      </c>
      <c r="P61" s="28">
        <v>2.6059749491238664</v>
      </c>
    </row>
    <row r="62" spans="3:32" ht="15.75" x14ac:dyDescent="0.25">
      <c r="D62">
        <f>SUM(D53:D61)</f>
        <v>405</v>
      </c>
      <c r="E62">
        <f>SUM(E53:E61)</f>
        <v>425</v>
      </c>
      <c r="F62">
        <f>SUM(F53:F61)</f>
        <v>423</v>
      </c>
      <c r="G62">
        <f>SUM(G53:G61)</f>
        <v>381</v>
      </c>
      <c r="H62">
        <f>SUM(H53:H61)</f>
        <v>312</v>
      </c>
      <c r="J62" s="25" t="s">
        <v>94</v>
      </c>
      <c r="K62" s="25">
        <v>11585.555555555555</v>
      </c>
      <c r="L62" s="25">
        <v>40</v>
      </c>
      <c r="M62" s="28">
        <v>289.63888888888886</v>
      </c>
      <c r="N62" s="28"/>
      <c r="O62" s="28"/>
      <c r="P62" s="28"/>
    </row>
    <row r="63" spans="3:32" ht="15.75" x14ac:dyDescent="0.25">
      <c r="D63">
        <f>D62/9</f>
        <v>45</v>
      </c>
      <c r="E63" s="13">
        <f>E62/9</f>
        <v>47.222222222222221</v>
      </c>
      <c r="F63">
        <f>F62/9</f>
        <v>47</v>
      </c>
      <c r="G63" s="13">
        <f>G62/9</f>
        <v>42.333333333333336</v>
      </c>
      <c r="H63" s="13">
        <f>H62/9</f>
        <v>34.666666666666664</v>
      </c>
      <c r="J63" s="25"/>
      <c r="K63" s="25"/>
      <c r="L63" s="25"/>
      <c r="M63" s="25"/>
      <c r="N63" s="25"/>
      <c r="O63" s="25"/>
      <c r="P63" s="25"/>
    </row>
    <row r="64" spans="3:32" ht="16.5" thickBot="1" x14ac:dyDescent="0.3">
      <c r="D64">
        <f>_xlfn.STDEV.S(D53:D61)</f>
        <v>13.892443989449804</v>
      </c>
      <c r="E64">
        <f>_xlfn.STDEV.S(E53:E61)</f>
        <v>21.010579345759229</v>
      </c>
      <c r="F64">
        <f>_xlfn.STDEV.S(F53:F61)</f>
        <v>18.694919095839918</v>
      </c>
      <c r="G64">
        <f>_xlfn.STDEV.S(G53:G61)</f>
        <v>15.811388300841896</v>
      </c>
      <c r="H64">
        <f>_xlfn.STDEV.S(H53:H61)</f>
        <v>14.637281168304447</v>
      </c>
      <c r="J64" s="26" t="s">
        <v>56</v>
      </c>
      <c r="K64" s="26">
        <v>12552.31111111111</v>
      </c>
      <c r="L64" s="26">
        <v>44</v>
      </c>
      <c r="M64" s="26"/>
      <c r="N64" s="26"/>
      <c r="O64" s="26"/>
      <c r="P64" s="26"/>
    </row>
    <row r="65" spans="3:16" x14ac:dyDescent="0.25">
      <c r="D65">
        <f>D64/(SQRT(9))</f>
        <v>4.630814663149935</v>
      </c>
      <c r="E65">
        <f>E64/(SQRT(9))</f>
        <v>7.0035264485864097</v>
      </c>
      <c r="F65">
        <f>F64/(SQRT(9))</f>
        <v>6.2316396986133062</v>
      </c>
      <c r="G65">
        <f>G64/(SQRT(9))</f>
        <v>5.2704627669472988</v>
      </c>
      <c r="H65">
        <f>H64/(SQRT(9))</f>
        <v>4.8790937227681495</v>
      </c>
      <c r="J65" s="22"/>
      <c r="K65" s="22"/>
      <c r="L65" s="22"/>
      <c r="M65" s="22"/>
      <c r="N65" s="22"/>
      <c r="O65" s="22"/>
      <c r="P65" s="22"/>
    </row>
    <row r="66" spans="3:16" x14ac:dyDescent="0.25">
      <c r="J66" s="22"/>
      <c r="K66" s="22"/>
      <c r="L66" s="22"/>
      <c r="M66" s="22"/>
      <c r="N66" s="22"/>
      <c r="O66" s="22"/>
      <c r="P66" s="22"/>
    </row>
    <row r="67" spans="3:16" x14ac:dyDescent="0.25">
      <c r="J67" s="22"/>
      <c r="K67" s="22"/>
      <c r="L67" s="22"/>
      <c r="M67" s="22"/>
      <c r="N67" s="22"/>
      <c r="O67" s="22"/>
      <c r="P67" s="22"/>
    </row>
    <row r="68" spans="3:16" ht="15.75" x14ac:dyDescent="0.25">
      <c r="D68" s="147" t="s">
        <v>47</v>
      </c>
      <c r="E68" s="147"/>
      <c r="F68" s="147"/>
      <c r="G68" s="147"/>
      <c r="J68" s="23" t="s">
        <v>76</v>
      </c>
      <c r="K68" s="23"/>
      <c r="L68" s="23"/>
      <c r="M68" s="23"/>
      <c r="N68" s="23"/>
      <c r="O68" s="23"/>
      <c r="P68" s="23"/>
    </row>
    <row r="69" spans="3:16" ht="15.75" x14ac:dyDescent="0.25">
      <c r="D69" s="147"/>
      <c r="E69" s="147"/>
      <c r="F69" s="147"/>
      <c r="G69" s="147"/>
      <c r="J69" s="23"/>
      <c r="K69" s="23"/>
      <c r="L69" s="23"/>
      <c r="M69" s="23"/>
      <c r="N69" s="23"/>
      <c r="O69" s="23"/>
      <c r="P69" s="23"/>
    </row>
    <row r="70" spans="3:16" ht="16.5" thickBot="1" x14ac:dyDescent="0.3">
      <c r="J70" s="23" t="s">
        <v>55</v>
      </c>
      <c r="K70" s="23"/>
      <c r="L70" s="23"/>
      <c r="M70" s="23"/>
      <c r="N70" s="23"/>
      <c r="O70" s="23"/>
      <c r="P70" s="23"/>
    </row>
    <row r="71" spans="3:16" ht="15.75" x14ac:dyDescent="0.25">
      <c r="C71" s="137" t="s">
        <v>37</v>
      </c>
      <c r="D71" s="137" t="s">
        <v>71</v>
      </c>
      <c r="E71" s="137" t="s">
        <v>72</v>
      </c>
      <c r="F71" s="137" t="s">
        <v>73</v>
      </c>
      <c r="G71" s="137" t="s">
        <v>74</v>
      </c>
      <c r="H71" s="137" t="s">
        <v>75</v>
      </c>
      <c r="J71" s="27" t="s">
        <v>87</v>
      </c>
      <c r="K71" s="27" t="s">
        <v>57</v>
      </c>
      <c r="L71" s="27" t="s">
        <v>58</v>
      </c>
      <c r="M71" s="27" t="s">
        <v>59</v>
      </c>
      <c r="N71" s="27" t="s">
        <v>60</v>
      </c>
      <c r="O71" s="23"/>
      <c r="P71" s="23"/>
    </row>
    <row r="72" spans="3:16" ht="15.75" x14ac:dyDescent="0.25">
      <c r="C72" s="137"/>
      <c r="D72" s="137"/>
      <c r="E72" s="137"/>
      <c r="F72" s="137"/>
      <c r="G72" s="137"/>
      <c r="H72" s="137"/>
      <c r="J72" s="25" t="s">
        <v>71</v>
      </c>
      <c r="K72" s="25">
        <v>9</v>
      </c>
      <c r="L72" s="25">
        <v>356</v>
      </c>
      <c r="M72" s="28">
        <v>39.555555555555557</v>
      </c>
      <c r="N72" s="28">
        <v>148.77777777777783</v>
      </c>
      <c r="O72" s="23"/>
      <c r="P72" s="23"/>
    </row>
    <row r="73" spans="3:16" ht="15.75" x14ac:dyDescent="0.25">
      <c r="C73">
        <v>1.1000000000000001</v>
      </c>
      <c r="D73">
        <v>52</v>
      </c>
      <c r="E73">
        <v>57</v>
      </c>
      <c r="F73">
        <v>62</v>
      </c>
      <c r="G73">
        <v>28</v>
      </c>
      <c r="H73">
        <v>31</v>
      </c>
      <c r="J73" s="25" t="s">
        <v>72</v>
      </c>
      <c r="K73" s="25">
        <v>9</v>
      </c>
      <c r="L73" s="25">
        <v>380</v>
      </c>
      <c r="M73" s="28">
        <v>42.222222222222221</v>
      </c>
      <c r="N73" s="28">
        <v>382.19444444444434</v>
      </c>
      <c r="O73" s="23"/>
      <c r="P73" s="23"/>
    </row>
    <row r="74" spans="3:16" ht="15.75" x14ac:dyDescent="0.25">
      <c r="C74">
        <v>1.2</v>
      </c>
      <c r="D74">
        <v>33</v>
      </c>
      <c r="E74">
        <v>15</v>
      </c>
      <c r="F74">
        <v>24</v>
      </c>
      <c r="G74">
        <v>37</v>
      </c>
      <c r="H74">
        <v>14</v>
      </c>
      <c r="J74" s="25" t="s">
        <v>73</v>
      </c>
      <c r="K74" s="25">
        <v>9</v>
      </c>
      <c r="L74" s="25">
        <v>385</v>
      </c>
      <c r="M74" s="28">
        <v>42.777777777777779</v>
      </c>
      <c r="N74" s="28">
        <v>288.94444444444434</v>
      </c>
      <c r="O74" s="23"/>
      <c r="P74" s="23"/>
    </row>
    <row r="75" spans="3:16" ht="15.75" x14ac:dyDescent="0.25">
      <c r="C75">
        <v>1.3</v>
      </c>
      <c r="D75">
        <v>43</v>
      </c>
      <c r="E75">
        <v>49</v>
      </c>
      <c r="F75">
        <v>30</v>
      </c>
      <c r="G75">
        <v>18</v>
      </c>
      <c r="H75">
        <v>37</v>
      </c>
      <c r="J75" s="25" t="s">
        <v>74</v>
      </c>
      <c r="K75" s="25">
        <v>9</v>
      </c>
      <c r="L75" s="25">
        <v>344</v>
      </c>
      <c r="M75" s="28">
        <v>38.222222222222221</v>
      </c>
      <c r="N75" s="28">
        <v>222.94444444444434</v>
      </c>
      <c r="O75" s="23"/>
      <c r="P75" s="23"/>
    </row>
    <row r="76" spans="3:16" ht="16.5" thickBot="1" x14ac:dyDescent="0.3">
      <c r="C76">
        <v>2.1</v>
      </c>
      <c r="D76">
        <v>42</v>
      </c>
      <c r="E76">
        <v>28</v>
      </c>
      <c r="F76">
        <v>47</v>
      </c>
      <c r="G76">
        <v>51</v>
      </c>
      <c r="H76">
        <v>10</v>
      </c>
      <c r="J76" s="26" t="s">
        <v>75</v>
      </c>
      <c r="K76" s="26">
        <v>9</v>
      </c>
      <c r="L76" s="26">
        <v>266</v>
      </c>
      <c r="M76" s="29">
        <v>29.555555555555557</v>
      </c>
      <c r="N76" s="29">
        <v>181.77777777777783</v>
      </c>
      <c r="O76" s="23"/>
      <c r="P76" s="23"/>
    </row>
    <row r="77" spans="3:16" ht="15.75" x14ac:dyDescent="0.25">
      <c r="C77">
        <v>2.2000000000000002</v>
      </c>
      <c r="D77">
        <v>18</v>
      </c>
      <c r="E77">
        <v>45</v>
      </c>
      <c r="F77">
        <v>23</v>
      </c>
      <c r="G77">
        <v>36</v>
      </c>
      <c r="H77">
        <v>15</v>
      </c>
      <c r="J77" s="23"/>
      <c r="K77" s="23"/>
      <c r="L77" s="23"/>
      <c r="M77" s="23"/>
      <c r="N77" s="23"/>
      <c r="O77" s="23"/>
      <c r="P77" s="23"/>
    </row>
    <row r="78" spans="3:16" ht="15.75" x14ac:dyDescent="0.25">
      <c r="C78">
        <v>2.2999999999999998</v>
      </c>
      <c r="D78">
        <v>40</v>
      </c>
      <c r="E78">
        <v>29</v>
      </c>
      <c r="F78">
        <v>43</v>
      </c>
      <c r="G78">
        <v>40</v>
      </c>
      <c r="H78">
        <v>34</v>
      </c>
      <c r="J78" s="23"/>
      <c r="K78" s="23"/>
      <c r="L78" s="23"/>
      <c r="M78" s="23"/>
      <c r="N78" s="23"/>
      <c r="O78" s="23"/>
      <c r="P78" s="23"/>
    </row>
    <row r="79" spans="3:16" ht="16.5" thickBot="1" x14ac:dyDescent="0.3">
      <c r="C79">
        <v>3.1</v>
      </c>
      <c r="D79">
        <v>54</v>
      </c>
      <c r="E79">
        <v>30</v>
      </c>
      <c r="F79">
        <v>53</v>
      </c>
      <c r="G79">
        <v>39</v>
      </c>
      <c r="H79">
        <v>43</v>
      </c>
      <c r="J79" s="23" t="s">
        <v>61</v>
      </c>
      <c r="K79" s="23"/>
      <c r="L79" s="23"/>
      <c r="M79" s="23"/>
      <c r="N79" s="23"/>
      <c r="O79" s="23"/>
      <c r="P79" s="23"/>
    </row>
    <row r="80" spans="3:16" ht="15.75" x14ac:dyDescent="0.25">
      <c r="C80">
        <v>3.2</v>
      </c>
      <c r="D80">
        <v>25</v>
      </c>
      <c r="E80">
        <v>81</v>
      </c>
      <c r="F80">
        <v>32</v>
      </c>
      <c r="G80">
        <v>69</v>
      </c>
      <c r="H80">
        <v>48</v>
      </c>
      <c r="J80" s="27" t="s">
        <v>62</v>
      </c>
      <c r="K80" s="27" t="s">
        <v>63</v>
      </c>
      <c r="L80" s="27" t="s">
        <v>64</v>
      </c>
      <c r="M80" s="27" t="s">
        <v>65</v>
      </c>
      <c r="N80" s="27" t="s">
        <v>66</v>
      </c>
      <c r="O80" s="27" t="s">
        <v>67</v>
      </c>
      <c r="P80" s="27" t="s">
        <v>68</v>
      </c>
    </row>
    <row r="81" spans="3:16" ht="15.75" x14ac:dyDescent="0.25">
      <c r="C81">
        <v>3.3</v>
      </c>
      <c r="D81">
        <v>49</v>
      </c>
      <c r="E81">
        <v>46</v>
      </c>
      <c r="F81">
        <v>71</v>
      </c>
      <c r="G81">
        <v>26</v>
      </c>
      <c r="H81">
        <v>34</v>
      </c>
      <c r="J81" s="25" t="s">
        <v>93</v>
      </c>
      <c r="K81" s="25">
        <v>1020.0888888888894</v>
      </c>
      <c r="L81" s="25">
        <v>4</v>
      </c>
      <c r="M81" s="28">
        <v>255.02222222222235</v>
      </c>
      <c r="N81" s="28">
        <v>1.0412139632998394</v>
      </c>
      <c r="O81" s="28">
        <v>0.39807719590098212</v>
      </c>
      <c r="P81" s="28">
        <v>2.6059749491238664</v>
      </c>
    </row>
    <row r="82" spans="3:16" ht="15.75" x14ac:dyDescent="0.25">
      <c r="C82" t="s">
        <v>48</v>
      </c>
      <c r="D82">
        <f>SUM(D73:D81)</f>
        <v>356</v>
      </c>
      <c r="E82">
        <f>SUM(E73:E81)</f>
        <v>380</v>
      </c>
      <c r="F82">
        <f>SUM(F73:F81)</f>
        <v>385</v>
      </c>
      <c r="G82">
        <f>SUM(G73:G81)</f>
        <v>344</v>
      </c>
      <c r="H82">
        <f>SUM(H73:H81)</f>
        <v>266</v>
      </c>
      <c r="J82" s="25" t="s">
        <v>94</v>
      </c>
      <c r="K82" s="25">
        <v>9797.1111111111113</v>
      </c>
      <c r="L82" s="25">
        <v>40</v>
      </c>
      <c r="M82" s="28">
        <v>244.92777777777778</v>
      </c>
      <c r="N82" s="28"/>
      <c r="O82" s="28"/>
      <c r="P82" s="28"/>
    </row>
    <row r="83" spans="3:16" ht="15.75" x14ac:dyDescent="0.25">
      <c r="C83" t="s">
        <v>49</v>
      </c>
      <c r="D83" s="13">
        <f>D82/9</f>
        <v>39.555555555555557</v>
      </c>
      <c r="E83" s="13">
        <f>E82/9</f>
        <v>42.222222222222221</v>
      </c>
      <c r="F83" s="13">
        <f>F82/9</f>
        <v>42.777777777777779</v>
      </c>
      <c r="G83" s="13">
        <f>G82/9</f>
        <v>38.222222222222221</v>
      </c>
      <c r="H83" s="13">
        <f>H82/9</f>
        <v>29.555555555555557</v>
      </c>
      <c r="J83" s="25"/>
      <c r="K83" s="25"/>
      <c r="L83" s="25"/>
      <c r="M83" s="25"/>
      <c r="N83" s="25"/>
      <c r="O83" s="25"/>
      <c r="P83" s="25"/>
    </row>
    <row r="84" spans="3:16" ht="16.5" thickBot="1" x14ac:dyDescent="0.3">
      <c r="C84" t="s">
        <v>50</v>
      </c>
      <c r="D84" s="13">
        <f>_xlfn.STDEV.S(D73:D81)</f>
        <v>12.197449642354661</v>
      </c>
      <c r="E84" s="13">
        <f>_xlfn.STDEV.S(E73:E81)</f>
        <v>19.549793974475648</v>
      </c>
      <c r="F84" s="13">
        <f>_xlfn.STDEV.S(F73:F81)</f>
        <v>16.998365934537482</v>
      </c>
      <c r="G84" s="13">
        <f>_xlfn.STDEV.S(G73:G81)</f>
        <v>14.931324269616688</v>
      </c>
      <c r="H84" s="13">
        <f>_xlfn.STDEV.S(H73:H81)</f>
        <v>13.482498944104458</v>
      </c>
      <c r="J84" s="26" t="s">
        <v>56</v>
      </c>
      <c r="K84" s="26">
        <v>10817.2</v>
      </c>
      <c r="L84" s="26">
        <v>44</v>
      </c>
      <c r="M84" s="26"/>
      <c r="N84" s="26"/>
      <c r="O84" s="26"/>
      <c r="P84" s="26"/>
    </row>
    <row r="85" spans="3:16" ht="45" x14ac:dyDescent="0.25">
      <c r="C85" s="14" t="s">
        <v>51</v>
      </c>
      <c r="D85" s="15">
        <f>D82/'[1]PEMBERIAN AIR (Liter)'!M121</f>
        <v>1.1668152498820068</v>
      </c>
      <c r="E85" s="15">
        <f>E82/'[1]PEMBERIAN AIR (Liter)'!K121</f>
        <v>1.3166283227541098</v>
      </c>
      <c r="F85" s="15">
        <f>F82/'[1]PEMBERIAN AIR (Liter)'!E121</f>
        <v>1.4532689113694697</v>
      </c>
      <c r="G85" s="15">
        <f>G82/'[1]PEMBERIAN AIR (Liter)'!I121</f>
        <v>1.3960472383425997</v>
      </c>
      <c r="H85" s="15">
        <f>H82/'[1]PEMBERIAN AIR (Liter)'!G121</f>
        <v>1.190327383571405</v>
      </c>
    </row>
    <row r="86" spans="3:16" ht="30" x14ac:dyDescent="0.25">
      <c r="C86" s="14" t="s">
        <v>52</v>
      </c>
      <c r="D86" s="15">
        <f>D82/36</f>
        <v>9.8888888888888893</v>
      </c>
      <c r="E86" s="15">
        <f>E82/36</f>
        <v>10.555555555555555</v>
      </c>
      <c r="F86" s="15">
        <f>F82/36</f>
        <v>10.694444444444445</v>
      </c>
      <c r="G86" s="15">
        <f>G82/36</f>
        <v>9.5555555555555554</v>
      </c>
      <c r="H86" s="15">
        <f>H82/36</f>
        <v>7.3888888888888893</v>
      </c>
    </row>
    <row r="87" spans="3:16" x14ac:dyDescent="0.25">
      <c r="C87" t="s">
        <v>53</v>
      </c>
      <c r="D87" s="16">
        <f>D84/(SQRT(9))</f>
        <v>4.0658165474515533</v>
      </c>
      <c r="E87" s="16">
        <f>E84/(SQRT(9))</f>
        <v>6.5165979914918823</v>
      </c>
      <c r="F87" s="16">
        <f>F84/(SQRT(9))</f>
        <v>5.6661219781791603</v>
      </c>
      <c r="G87" s="16">
        <f>G84/(SQRT(9))</f>
        <v>4.9771080898722291</v>
      </c>
      <c r="H87" s="16">
        <f>H84/(SQRT(9))</f>
        <v>4.4941663147014861</v>
      </c>
    </row>
    <row r="88" spans="3:16" x14ac:dyDescent="0.25">
      <c r="C88" t="s">
        <v>69</v>
      </c>
      <c r="D88" s="13">
        <v>305.10400000000016</v>
      </c>
      <c r="E88" s="13">
        <v>288.61599999999987</v>
      </c>
      <c r="F88" s="13">
        <v>264.92000000000007</v>
      </c>
      <c r="G88" s="13">
        <v>246.41000000000003</v>
      </c>
      <c r="H88" s="13">
        <v>223.46793299999999</v>
      </c>
    </row>
    <row r="89" spans="3:16" x14ac:dyDescent="0.25">
      <c r="C89" t="s">
        <v>54</v>
      </c>
      <c r="D89">
        <v>56</v>
      </c>
      <c r="E89">
        <v>52</v>
      </c>
      <c r="F89">
        <v>48</v>
      </c>
      <c r="G89">
        <v>52</v>
      </c>
      <c r="H89">
        <v>47</v>
      </c>
    </row>
    <row r="91" spans="3:16" x14ac:dyDescent="0.25">
      <c r="D91" s="69">
        <v>105</v>
      </c>
      <c r="E91" s="69">
        <v>107</v>
      </c>
      <c r="F91" s="69">
        <v>111</v>
      </c>
      <c r="G91" s="13">
        <v>110.66666666666667</v>
      </c>
      <c r="H91" s="13">
        <v>102.33333333333333</v>
      </c>
    </row>
    <row r="92" spans="3:16" x14ac:dyDescent="0.25">
      <c r="D92" s="13">
        <v>5.2222222222222223</v>
      </c>
      <c r="E92" s="13">
        <v>5.1111111111111107</v>
      </c>
      <c r="F92" s="13">
        <v>5.666666666666667</v>
      </c>
      <c r="G92" s="13">
        <v>7.2222222222222223</v>
      </c>
      <c r="H92" s="13">
        <v>5.1111111111111107</v>
      </c>
    </row>
    <row r="93" spans="3:16" ht="16.5" thickBot="1" x14ac:dyDescent="0.3">
      <c r="D93" s="48">
        <v>13.111111111111111</v>
      </c>
      <c r="E93" s="48">
        <v>11.777777777777779</v>
      </c>
      <c r="F93" s="48">
        <v>9</v>
      </c>
      <c r="G93" s="48">
        <v>13.111111111111111</v>
      </c>
      <c r="H93" s="49">
        <v>9.2222222222222214</v>
      </c>
    </row>
    <row r="94" spans="3:16" ht="16.5" thickBot="1" x14ac:dyDescent="0.3">
      <c r="D94" s="28">
        <v>21.333333333333332</v>
      </c>
      <c r="E94" s="28">
        <v>17.777777777777779</v>
      </c>
      <c r="F94" s="28">
        <v>16.444444444444443</v>
      </c>
      <c r="G94" s="28">
        <v>18.777777777777779</v>
      </c>
      <c r="H94" s="29">
        <v>15.666666666666666</v>
      </c>
    </row>
    <row r="95" spans="3:16" ht="16.5" thickBot="1" x14ac:dyDescent="0.3">
      <c r="D95" s="28">
        <v>22.777777777777779</v>
      </c>
      <c r="E95" s="28">
        <v>20.111111111111111</v>
      </c>
      <c r="F95" s="28">
        <v>19.444444444444443</v>
      </c>
      <c r="G95" s="28">
        <v>21.444444444444443</v>
      </c>
      <c r="H95" s="29">
        <v>19.555555555555557</v>
      </c>
    </row>
    <row r="97" spans="3:8" x14ac:dyDescent="0.25">
      <c r="E97">
        <f>(E86-$D$86)/E86</f>
        <v>6.3157894736842052E-2</v>
      </c>
      <c r="F97">
        <f>(F86-$D$86)/F86</f>
        <v>7.5324675324675308E-2</v>
      </c>
      <c r="G97">
        <f>(G86-$D$86)/G86</f>
        <v>-3.488372093023262E-2</v>
      </c>
      <c r="H97">
        <f>(H86-$D$86)/H86</f>
        <v>-0.33834586466165412</v>
      </c>
    </row>
    <row r="98" spans="3:8" x14ac:dyDescent="0.25">
      <c r="E98">
        <f>(E85-$D$85)/E85</f>
        <v>0.11378539431593385</v>
      </c>
      <c r="F98">
        <f>(F85-$D$85)/F85</f>
        <v>0.19710988052274983</v>
      </c>
      <c r="G98">
        <f>(G85-$D$85)/G85</f>
        <v>0.16420073917608924</v>
      </c>
      <c r="H98">
        <f>(H85-$D$85)/H85</f>
        <v>1.9752661338306308E-2</v>
      </c>
    </row>
    <row r="99" spans="3:8" x14ac:dyDescent="0.25">
      <c r="C99">
        <v>3000</v>
      </c>
      <c r="D99" s="13">
        <f>D86*1000</f>
        <v>9888.8888888888887</v>
      </c>
      <c r="E99" s="13">
        <f t="shared" ref="E99:H99" si="3">E86*1000</f>
        <v>10555.555555555555</v>
      </c>
      <c r="F99" s="13">
        <f t="shared" si="3"/>
        <v>10694.444444444445</v>
      </c>
      <c r="G99" s="13">
        <f t="shared" si="3"/>
        <v>9555.5555555555547</v>
      </c>
      <c r="H99" s="13">
        <f t="shared" si="3"/>
        <v>7388.8888888888896</v>
      </c>
    </row>
    <row r="100" spans="3:8" x14ac:dyDescent="0.25">
      <c r="D100" s="69">
        <f>D99*$C$99</f>
        <v>29666666.666666668</v>
      </c>
      <c r="E100" s="69">
        <f t="shared" ref="E100:H100" si="4">E99*$C$99</f>
        <v>31666666.666666664</v>
      </c>
      <c r="F100" s="69">
        <f t="shared" si="4"/>
        <v>32083333.333333336</v>
      </c>
      <c r="G100" s="69">
        <f t="shared" si="4"/>
        <v>28666666.666666664</v>
      </c>
      <c r="H100" s="69">
        <f t="shared" si="4"/>
        <v>22166666.666666668</v>
      </c>
    </row>
    <row r="101" spans="3:8" x14ac:dyDescent="0.25">
      <c r="D101" s="57">
        <v>29700000</v>
      </c>
      <c r="E101" s="57">
        <v>31700000</v>
      </c>
      <c r="F101" s="57">
        <v>32084000</v>
      </c>
      <c r="G101" s="57">
        <v>28700000</v>
      </c>
      <c r="H101" s="57">
        <v>22167000</v>
      </c>
    </row>
    <row r="102" spans="3:8" x14ac:dyDescent="0.25">
      <c r="D102" s="57"/>
      <c r="E102" s="57"/>
      <c r="F102" s="57"/>
      <c r="G102" s="57"/>
      <c r="H102" s="57"/>
    </row>
    <row r="103" spans="3:8" x14ac:dyDescent="0.25">
      <c r="D103" s="17"/>
      <c r="E103" s="17"/>
      <c r="F103" s="17"/>
      <c r="G103" s="17"/>
      <c r="H103" s="17"/>
    </row>
    <row r="104" spans="3:8" x14ac:dyDescent="0.25">
      <c r="D104" s="17"/>
      <c r="E104" s="17"/>
      <c r="F104" s="17"/>
      <c r="G104" s="17"/>
      <c r="H104" s="17"/>
    </row>
    <row r="105" spans="3:8" x14ac:dyDescent="0.25">
      <c r="D105" s="17"/>
      <c r="E105" s="17"/>
      <c r="F105" s="17"/>
      <c r="G105" s="17"/>
      <c r="H105" s="17"/>
    </row>
    <row r="106" spans="3:8" x14ac:dyDescent="0.25">
      <c r="D106" s="17"/>
      <c r="E106" s="17"/>
      <c r="F106" s="17"/>
      <c r="G106" s="17"/>
      <c r="H106" s="17"/>
    </row>
    <row r="107" spans="3:8" x14ac:dyDescent="0.25">
      <c r="D107" s="17"/>
      <c r="E107" s="17"/>
      <c r="F107" s="17"/>
      <c r="G107" s="17"/>
      <c r="H107" s="17"/>
    </row>
    <row r="108" spans="3:8" x14ac:dyDescent="0.25">
      <c r="D108" s="17"/>
      <c r="E108" s="17"/>
      <c r="F108" s="17"/>
      <c r="G108" s="17"/>
      <c r="H108" s="17"/>
    </row>
    <row r="123" spans="4:4" ht="15.75" x14ac:dyDescent="0.25">
      <c r="D123" s="48"/>
    </row>
    <row r="124" spans="4:4" ht="15.75" x14ac:dyDescent="0.25">
      <c r="D124" s="48"/>
    </row>
    <row r="125" spans="4:4" ht="15.75" x14ac:dyDescent="0.25">
      <c r="D125" s="48"/>
    </row>
    <row r="126" spans="4:4" ht="15.75" x14ac:dyDescent="0.25">
      <c r="D126" s="48"/>
    </row>
    <row r="127" spans="4:4" ht="16.5" thickBot="1" x14ac:dyDescent="0.3">
      <c r="D127" s="49"/>
    </row>
    <row r="203" spans="16:20" x14ac:dyDescent="0.25">
      <c r="P203" s="17"/>
      <c r="Q203" s="17"/>
      <c r="R203" s="17"/>
      <c r="S203" s="17"/>
      <c r="T203" s="17"/>
    </row>
    <row r="204" spans="16:20" x14ac:dyDescent="0.25">
      <c r="P204" s="17"/>
      <c r="Q204" s="17"/>
      <c r="R204" s="17"/>
      <c r="S204" s="17"/>
      <c r="T204" s="17"/>
    </row>
    <row r="205" spans="16:20" x14ac:dyDescent="0.25">
      <c r="P205" s="17"/>
      <c r="Q205" s="17"/>
      <c r="R205" s="17"/>
      <c r="S205" s="17"/>
      <c r="T205" s="17"/>
    </row>
  </sheetData>
  <mergeCells count="28">
    <mergeCell ref="H32:H33"/>
    <mergeCell ref="D32:D33"/>
    <mergeCell ref="H6:H7"/>
    <mergeCell ref="D3:G4"/>
    <mergeCell ref="C6:C7"/>
    <mergeCell ref="D6:D7"/>
    <mergeCell ref="E6:E7"/>
    <mergeCell ref="F6:F7"/>
    <mergeCell ref="G6:G7"/>
    <mergeCell ref="D29:G30"/>
    <mergeCell ref="C32:C33"/>
    <mergeCell ref="E32:E33"/>
    <mergeCell ref="F32:F33"/>
    <mergeCell ref="G32:G33"/>
    <mergeCell ref="D48:G49"/>
    <mergeCell ref="C51:C52"/>
    <mergeCell ref="D51:D52"/>
    <mergeCell ref="E51:E52"/>
    <mergeCell ref="F51:F52"/>
    <mergeCell ref="G51:G52"/>
    <mergeCell ref="H51:H52"/>
    <mergeCell ref="D68:G69"/>
    <mergeCell ref="C71:C72"/>
    <mergeCell ref="D71:D72"/>
    <mergeCell ref="E71:E72"/>
    <mergeCell ref="F71:F72"/>
    <mergeCell ref="G71:G72"/>
    <mergeCell ref="H71:H7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3:AG108"/>
  <sheetViews>
    <sheetView zoomScale="10" zoomScaleNormal="10" workbookViewId="0">
      <selection activeCell="BK230" sqref="BK230"/>
    </sheetView>
  </sheetViews>
  <sheetFormatPr defaultRowHeight="15" x14ac:dyDescent="0.25"/>
  <cols>
    <col min="3" max="3" width="8.140625" bestFit="1" customWidth="1"/>
    <col min="4" max="4" width="13.85546875" bestFit="1" customWidth="1"/>
    <col min="5" max="6" width="14" bestFit="1" customWidth="1"/>
    <col min="7" max="8" width="13.42578125" bestFit="1" customWidth="1"/>
    <col min="11" max="11" width="8.140625" bestFit="1" customWidth="1"/>
    <col min="12" max="12" width="13.85546875" bestFit="1" customWidth="1"/>
    <col min="13" max="14" width="14" bestFit="1" customWidth="1"/>
    <col min="15" max="16" width="13.42578125" bestFit="1" customWidth="1"/>
    <col min="20" max="20" width="13.85546875" bestFit="1" customWidth="1"/>
    <col min="21" max="22" width="14" bestFit="1" customWidth="1"/>
    <col min="23" max="24" width="13.42578125" bestFit="1" customWidth="1"/>
    <col min="25" max="25" width="9.42578125" bestFit="1" customWidth="1"/>
    <col min="27" max="27" width="8.140625" bestFit="1" customWidth="1"/>
    <col min="28" max="28" width="13.85546875" bestFit="1" customWidth="1"/>
    <col min="29" max="30" width="14" bestFit="1" customWidth="1"/>
    <col min="31" max="32" width="13.42578125" bestFit="1" customWidth="1"/>
    <col min="33" max="33" width="9.42578125" bestFit="1" customWidth="1"/>
  </cols>
  <sheetData>
    <row r="3" spans="3:32" x14ac:dyDescent="0.25">
      <c r="D3" s="148" t="s">
        <v>44</v>
      </c>
      <c r="E3" s="148"/>
      <c r="F3" s="148"/>
      <c r="G3" s="148"/>
      <c r="L3" s="147" t="s">
        <v>45</v>
      </c>
      <c r="M3" s="147"/>
      <c r="N3" s="147"/>
      <c r="O3" s="147"/>
      <c r="T3" s="147" t="s">
        <v>46</v>
      </c>
      <c r="U3" s="147"/>
      <c r="V3" s="147"/>
      <c r="W3" s="147"/>
      <c r="AB3" s="147" t="s">
        <v>47</v>
      </c>
      <c r="AC3" s="147"/>
      <c r="AD3" s="147"/>
      <c r="AE3" s="147"/>
    </row>
    <row r="4" spans="3:32" x14ac:dyDescent="0.25">
      <c r="D4" s="148"/>
      <c r="E4" s="148"/>
      <c r="F4" s="148"/>
      <c r="G4" s="148"/>
      <c r="L4" s="147"/>
      <c r="M4" s="147"/>
      <c r="N4" s="147"/>
      <c r="O4" s="147"/>
      <c r="T4" s="147"/>
      <c r="U4" s="147"/>
      <c r="V4" s="147"/>
      <c r="W4" s="147"/>
      <c r="AB4" s="147"/>
      <c r="AC4" s="147"/>
      <c r="AD4" s="147"/>
      <c r="AE4" s="147"/>
    </row>
    <row r="6" spans="3:32" x14ac:dyDescent="0.25">
      <c r="C6" s="137" t="s">
        <v>37</v>
      </c>
      <c r="D6" s="137" t="s">
        <v>38</v>
      </c>
      <c r="E6" s="137" t="s">
        <v>39</v>
      </c>
      <c r="F6" s="137" t="s">
        <v>40</v>
      </c>
      <c r="G6" s="137" t="s">
        <v>41</v>
      </c>
      <c r="H6" s="137" t="s">
        <v>42</v>
      </c>
      <c r="K6" s="137" t="s">
        <v>37</v>
      </c>
      <c r="L6" s="137" t="s">
        <v>38</v>
      </c>
      <c r="M6" s="137" t="s">
        <v>39</v>
      </c>
      <c r="N6" s="137" t="s">
        <v>40</v>
      </c>
      <c r="O6" s="137" t="s">
        <v>41</v>
      </c>
      <c r="P6" s="137" t="s">
        <v>42</v>
      </c>
      <c r="S6" s="137" t="s">
        <v>37</v>
      </c>
      <c r="T6" s="137" t="s">
        <v>38</v>
      </c>
      <c r="U6" s="137" t="s">
        <v>39</v>
      </c>
      <c r="V6" s="137" t="s">
        <v>40</v>
      </c>
      <c r="W6" s="137" t="s">
        <v>41</v>
      </c>
      <c r="X6" s="137" t="s">
        <v>42</v>
      </c>
      <c r="AA6" s="137" t="s">
        <v>37</v>
      </c>
      <c r="AB6" s="137" t="s">
        <v>38</v>
      </c>
      <c r="AC6" s="137" t="s">
        <v>39</v>
      </c>
      <c r="AD6" s="137" t="s">
        <v>40</v>
      </c>
      <c r="AE6" s="137" t="s">
        <v>41</v>
      </c>
      <c r="AF6" s="137" t="s">
        <v>42</v>
      </c>
    </row>
    <row r="7" spans="3:32" x14ac:dyDescent="0.25">
      <c r="C7" s="137"/>
      <c r="D7" s="137"/>
      <c r="E7" s="137"/>
      <c r="F7" s="137"/>
      <c r="G7" s="137"/>
      <c r="H7" s="137"/>
      <c r="K7" s="137"/>
      <c r="L7" s="137"/>
      <c r="M7" s="137"/>
      <c r="N7" s="137"/>
      <c r="O7" s="137"/>
      <c r="P7" s="137"/>
      <c r="S7" s="137"/>
      <c r="T7" s="137"/>
      <c r="U7" s="137"/>
      <c r="V7" s="137"/>
      <c r="W7" s="137"/>
      <c r="X7" s="137"/>
      <c r="AA7" s="137"/>
      <c r="AB7" s="137"/>
      <c r="AC7" s="137"/>
      <c r="AD7" s="137"/>
      <c r="AE7" s="137"/>
      <c r="AF7" s="137"/>
    </row>
    <row r="8" spans="3:32" x14ac:dyDescent="0.25">
      <c r="C8">
        <v>1.1000000000000001</v>
      </c>
      <c r="D8">
        <v>297</v>
      </c>
      <c r="E8">
        <v>252</v>
      </c>
      <c r="F8">
        <v>223</v>
      </c>
      <c r="G8">
        <v>132</v>
      </c>
      <c r="H8">
        <v>200</v>
      </c>
      <c r="K8">
        <v>1.1000000000000001</v>
      </c>
      <c r="L8">
        <v>69</v>
      </c>
      <c r="M8">
        <v>73</v>
      </c>
      <c r="N8">
        <v>76</v>
      </c>
      <c r="O8">
        <v>34</v>
      </c>
      <c r="P8">
        <v>44</v>
      </c>
      <c r="S8">
        <v>1.1000000000000001</v>
      </c>
      <c r="T8">
        <v>58</v>
      </c>
      <c r="U8">
        <v>64</v>
      </c>
      <c r="V8">
        <v>68</v>
      </c>
      <c r="W8">
        <v>32</v>
      </c>
      <c r="X8">
        <v>39</v>
      </c>
      <c r="AA8">
        <v>1.1000000000000001</v>
      </c>
      <c r="AB8">
        <v>52</v>
      </c>
      <c r="AC8">
        <v>57</v>
      </c>
      <c r="AD8">
        <v>62</v>
      </c>
      <c r="AE8">
        <v>28</v>
      </c>
      <c r="AF8">
        <v>31</v>
      </c>
    </row>
    <row r="9" spans="3:32" x14ac:dyDescent="0.25">
      <c r="C9">
        <v>1.2</v>
      </c>
      <c r="D9">
        <v>226</v>
      </c>
      <c r="E9">
        <v>202</v>
      </c>
      <c r="F9">
        <v>145</v>
      </c>
      <c r="G9">
        <v>192</v>
      </c>
      <c r="H9">
        <v>234</v>
      </c>
      <c r="K9">
        <v>1.2</v>
      </c>
      <c r="L9">
        <v>46</v>
      </c>
      <c r="M9">
        <v>26</v>
      </c>
      <c r="N9">
        <v>30</v>
      </c>
      <c r="O9">
        <v>43</v>
      </c>
      <c r="P9">
        <v>25</v>
      </c>
      <c r="S9">
        <v>1.2</v>
      </c>
      <c r="T9">
        <v>39</v>
      </c>
      <c r="U9">
        <v>18</v>
      </c>
      <c r="V9">
        <v>27</v>
      </c>
      <c r="W9">
        <v>40</v>
      </c>
      <c r="X9">
        <v>15</v>
      </c>
      <c r="AA9">
        <v>1.2</v>
      </c>
      <c r="AB9">
        <v>33</v>
      </c>
      <c r="AC9">
        <v>15</v>
      </c>
      <c r="AD9">
        <v>24</v>
      </c>
      <c r="AE9">
        <v>37</v>
      </c>
      <c r="AF9">
        <v>14</v>
      </c>
    </row>
    <row r="10" spans="3:32" x14ac:dyDescent="0.25">
      <c r="C10">
        <v>1.3</v>
      </c>
      <c r="D10">
        <v>198</v>
      </c>
      <c r="E10">
        <v>195</v>
      </c>
      <c r="F10">
        <v>181</v>
      </c>
      <c r="G10">
        <v>138</v>
      </c>
      <c r="H10">
        <v>137</v>
      </c>
      <c r="K10">
        <v>1.3</v>
      </c>
      <c r="L10">
        <v>55</v>
      </c>
      <c r="M10">
        <v>59</v>
      </c>
      <c r="N10">
        <v>38</v>
      </c>
      <c r="O10">
        <v>23</v>
      </c>
      <c r="P10">
        <v>44</v>
      </c>
      <c r="S10">
        <v>1.3</v>
      </c>
      <c r="T10">
        <v>48</v>
      </c>
      <c r="U10">
        <v>55</v>
      </c>
      <c r="V10">
        <v>33</v>
      </c>
      <c r="W10">
        <v>20</v>
      </c>
      <c r="X10">
        <v>43</v>
      </c>
      <c r="AA10">
        <v>1.3</v>
      </c>
      <c r="AB10">
        <v>43</v>
      </c>
      <c r="AC10">
        <v>49</v>
      </c>
      <c r="AD10">
        <v>30</v>
      </c>
      <c r="AE10">
        <v>18</v>
      </c>
      <c r="AF10">
        <v>37</v>
      </c>
    </row>
    <row r="11" spans="3:32" x14ac:dyDescent="0.25">
      <c r="C11">
        <v>2.1</v>
      </c>
      <c r="D11">
        <v>225</v>
      </c>
      <c r="E11">
        <v>161</v>
      </c>
      <c r="F11">
        <v>213</v>
      </c>
      <c r="G11">
        <v>168</v>
      </c>
      <c r="H11">
        <v>147</v>
      </c>
      <c r="K11">
        <v>2.1</v>
      </c>
      <c r="L11">
        <v>55</v>
      </c>
      <c r="M11">
        <v>36</v>
      </c>
      <c r="N11">
        <v>56</v>
      </c>
      <c r="O11">
        <v>57</v>
      </c>
      <c r="P11">
        <v>14</v>
      </c>
      <c r="S11">
        <v>2.1</v>
      </c>
      <c r="T11">
        <v>49</v>
      </c>
      <c r="U11">
        <v>31</v>
      </c>
      <c r="V11">
        <v>52</v>
      </c>
      <c r="W11">
        <v>55</v>
      </c>
      <c r="X11">
        <v>13</v>
      </c>
      <c r="AA11">
        <v>2.1</v>
      </c>
      <c r="AB11">
        <v>42</v>
      </c>
      <c r="AC11">
        <v>28</v>
      </c>
      <c r="AD11">
        <v>47</v>
      </c>
      <c r="AE11">
        <v>51</v>
      </c>
      <c r="AF11">
        <v>10</v>
      </c>
    </row>
    <row r="12" spans="3:32" x14ac:dyDescent="0.25">
      <c r="C12">
        <v>2.2000000000000002</v>
      </c>
      <c r="D12">
        <v>154</v>
      </c>
      <c r="E12">
        <v>206</v>
      </c>
      <c r="F12">
        <v>183</v>
      </c>
      <c r="G12">
        <v>144</v>
      </c>
      <c r="H12">
        <v>126</v>
      </c>
      <c r="K12">
        <v>2.2000000000000002</v>
      </c>
      <c r="L12">
        <v>24</v>
      </c>
      <c r="M12">
        <v>54</v>
      </c>
      <c r="N12">
        <v>32</v>
      </c>
      <c r="O12">
        <v>44</v>
      </c>
      <c r="P12">
        <v>22</v>
      </c>
      <c r="S12">
        <v>2.2000000000000002</v>
      </c>
      <c r="T12">
        <v>20</v>
      </c>
      <c r="U12">
        <v>52</v>
      </c>
      <c r="V12">
        <v>25</v>
      </c>
      <c r="W12">
        <v>41</v>
      </c>
      <c r="X12">
        <v>22</v>
      </c>
      <c r="AA12">
        <v>2.2000000000000002</v>
      </c>
      <c r="AB12">
        <v>18</v>
      </c>
      <c r="AC12">
        <v>45</v>
      </c>
      <c r="AD12">
        <v>23</v>
      </c>
      <c r="AE12">
        <v>36</v>
      </c>
      <c r="AF12">
        <v>15</v>
      </c>
    </row>
    <row r="13" spans="3:32" x14ac:dyDescent="0.25">
      <c r="C13">
        <v>2.2999999999999998</v>
      </c>
      <c r="D13">
        <v>260</v>
      </c>
      <c r="E13">
        <v>130</v>
      </c>
      <c r="F13">
        <v>208</v>
      </c>
      <c r="G13">
        <v>159</v>
      </c>
      <c r="H13">
        <v>199</v>
      </c>
      <c r="K13">
        <v>2.2999999999999998</v>
      </c>
      <c r="L13">
        <v>54</v>
      </c>
      <c r="M13">
        <v>36</v>
      </c>
      <c r="N13">
        <v>50</v>
      </c>
      <c r="O13">
        <v>49</v>
      </c>
      <c r="P13">
        <v>44</v>
      </c>
      <c r="S13">
        <v>2.2999999999999998</v>
      </c>
      <c r="T13">
        <v>45</v>
      </c>
      <c r="U13">
        <v>32</v>
      </c>
      <c r="V13">
        <v>46</v>
      </c>
      <c r="W13">
        <v>45</v>
      </c>
      <c r="X13">
        <v>38</v>
      </c>
      <c r="AA13">
        <v>2.2999999999999998</v>
      </c>
      <c r="AB13">
        <v>40</v>
      </c>
      <c r="AC13">
        <v>29</v>
      </c>
      <c r="AD13">
        <v>43</v>
      </c>
      <c r="AE13">
        <v>40</v>
      </c>
      <c r="AF13">
        <v>34</v>
      </c>
    </row>
    <row r="14" spans="3:32" x14ac:dyDescent="0.25">
      <c r="C14">
        <v>3.1</v>
      </c>
      <c r="D14">
        <v>236</v>
      </c>
      <c r="E14">
        <v>226</v>
      </c>
      <c r="F14">
        <v>190</v>
      </c>
      <c r="G14">
        <v>142</v>
      </c>
      <c r="H14">
        <v>202</v>
      </c>
      <c r="K14">
        <v>3.1</v>
      </c>
      <c r="L14">
        <v>66</v>
      </c>
      <c r="M14">
        <v>42</v>
      </c>
      <c r="N14">
        <v>64</v>
      </c>
      <c r="O14">
        <v>46</v>
      </c>
      <c r="P14">
        <v>54</v>
      </c>
      <c r="S14">
        <v>3.1</v>
      </c>
      <c r="T14">
        <v>61</v>
      </c>
      <c r="U14">
        <v>33</v>
      </c>
      <c r="V14">
        <v>59</v>
      </c>
      <c r="W14">
        <v>43</v>
      </c>
      <c r="X14">
        <v>49</v>
      </c>
      <c r="AA14">
        <v>3.1</v>
      </c>
      <c r="AB14">
        <v>54</v>
      </c>
      <c r="AC14">
        <v>30</v>
      </c>
      <c r="AD14">
        <v>53</v>
      </c>
      <c r="AE14">
        <v>39</v>
      </c>
      <c r="AF14">
        <v>43</v>
      </c>
    </row>
    <row r="15" spans="3:32" x14ac:dyDescent="0.25">
      <c r="C15">
        <v>3.2</v>
      </c>
      <c r="D15">
        <v>238</v>
      </c>
      <c r="E15">
        <v>242</v>
      </c>
      <c r="F15">
        <v>206</v>
      </c>
      <c r="G15">
        <v>202</v>
      </c>
      <c r="H15">
        <v>290</v>
      </c>
      <c r="K15">
        <v>3.2</v>
      </c>
      <c r="L15">
        <v>40</v>
      </c>
      <c r="M15">
        <v>89</v>
      </c>
      <c r="N15">
        <v>42</v>
      </c>
      <c r="O15">
        <v>78</v>
      </c>
      <c r="P15">
        <v>64</v>
      </c>
      <c r="S15">
        <v>3.2</v>
      </c>
      <c r="T15">
        <v>28</v>
      </c>
      <c r="U15">
        <v>87</v>
      </c>
      <c r="V15">
        <v>35</v>
      </c>
      <c r="W15">
        <v>75</v>
      </c>
      <c r="X15">
        <v>54</v>
      </c>
      <c r="AA15">
        <v>3.2</v>
      </c>
      <c r="AB15">
        <v>25</v>
      </c>
      <c r="AC15">
        <v>81</v>
      </c>
      <c r="AD15">
        <v>32</v>
      </c>
      <c r="AE15">
        <v>69</v>
      </c>
      <c r="AF15">
        <v>48</v>
      </c>
    </row>
    <row r="16" spans="3:32" x14ac:dyDescent="0.25">
      <c r="C16">
        <v>3.3</v>
      </c>
      <c r="D16">
        <v>226</v>
      </c>
      <c r="E16">
        <v>176</v>
      </c>
      <c r="F16">
        <v>262</v>
      </c>
      <c r="G16">
        <v>199</v>
      </c>
      <c r="H16">
        <v>173</v>
      </c>
      <c r="K16">
        <v>3.3</v>
      </c>
      <c r="L16">
        <v>65</v>
      </c>
      <c r="M16">
        <v>54</v>
      </c>
      <c r="N16">
        <v>83</v>
      </c>
      <c r="O16">
        <v>34</v>
      </c>
      <c r="P16">
        <v>44</v>
      </c>
      <c r="S16">
        <v>3.3</v>
      </c>
      <c r="T16">
        <v>57</v>
      </c>
      <c r="U16">
        <v>53</v>
      </c>
      <c r="V16">
        <v>78</v>
      </c>
      <c r="W16">
        <v>30</v>
      </c>
      <c r="X16">
        <v>39</v>
      </c>
      <c r="AA16">
        <v>3.3</v>
      </c>
      <c r="AB16">
        <v>49</v>
      </c>
      <c r="AC16">
        <v>46</v>
      </c>
      <c r="AD16">
        <v>71</v>
      </c>
      <c r="AE16">
        <v>26</v>
      </c>
      <c r="AF16">
        <v>34</v>
      </c>
    </row>
    <row r="18" spans="3:29" x14ac:dyDescent="0.25">
      <c r="C18" t="s">
        <v>115</v>
      </c>
      <c r="K18" t="s">
        <v>115</v>
      </c>
      <c r="S18" t="s">
        <v>115</v>
      </c>
      <c r="AA18" t="s">
        <v>115</v>
      </c>
    </row>
    <row r="19" spans="3:29" x14ac:dyDescent="0.25">
      <c r="D19" s="53">
        <v>0.2</v>
      </c>
      <c r="E19" s="53">
        <v>0.4</v>
      </c>
      <c r="L19" s="53">
        <v>0.2</v>
      </c>
      <c r="M19" s="53">
        <v>0.4</v>
      </c>
      <c r="T19" s="53">
        <v>0.2</v>
      </c>
      <c r="U19" s="53">
        <v>0.4</v>
      </c>
      <c r="AB19" s="53">
        <v>0.2</v>
      </c>
      <c r="AC19" s="53">
        <v>0.4</v>
      </c>
    </row>
    <row r="20" spans="3:29" x14ac:dyDescent="0.25">
      <c r="C20" t="s">
        <v>107</v>
      </c>
      <c r="D20">
        <f t="shared" ref="D20:D28" si="0">G8</f>
        <v>132</v>
      </c>
      <c r="E20">
        <f t="shared" ref="E20:E28" si="1">H8</f>
        <v>200</v>
      </c>
      <c r="K20" t="s">
        <v>107</v>
      </c>
      <c r="L20">
        <f>O8</f>
        <v>34</v>
      </c>
      <c r="M20">
        <f>P8</f>
        <v>44</v>
      </c>
      <c r="S20" t="s">
        <v>107</v>
      </c>
      <c r="T20">
        <f>W8</f>
        <v>32</v>
      </c>
      <c r="U20">
        <f>X8</f>
        <v>39</v>
      </c>
      <c r="AA20" t="s">
        <v>107</v>
      </c>
      <c r="AB20">
        <f>AE8</f>
        <v>28</v>
      </c>
      <c r="AC20">
        <f>AF8</f>
        <v>31</v>
      </c>
    </row>
    <row r="21" spans="3:29" x14ac:dyDescent="0.25">
      <c r="D21">
        <f t="shared" si="0"/>
        <v>192</v>
      </c>
      <c r="E21">
        <f t="shared" si="1"/>
        <v>234</v>
      </c>
      <c r="L21">
        <f t="shared" ref="L21:L28" si="2">O9</f>
        <v>43</v>
      </c>
      <c r="M21">
        <f t="shared" ref="M21:M28" si="3">P9</f>
        <v>25</v>
      </c>
      <c r="T21">
        <f t="shared" ref="T21:T28" si="4">W9</f>
        <v>40</v>
      </c>
      <c r="U21">
        <f t="shared" ref="U21:U28" si="5">X9</f>
        <v>15</v>
      </c>
      <c r="AB21">
        <f t="shared" ref="AB21:AB28" si="6">AE9</f>
        <v>37</v>
      </c>
      <c r="AC21">
        <f t="shared" ref="AC21:AC28" si="7">AF9</f>
        <v>14</v>
      </c>
    </row>
    <row r="22" spans="3:29" x14ac:dyDescent="0.25">
      <c r="D22">
        <f t="shared" si="0"/>
        <v>138</v>
      </c>
      <c r="E22">
        <f t="shared" si="1"/>
        <v>137</v>
      </c>
      <c r="L22">
        <f t="shared" si="2"/>
        <v>23</v>
      </c>
      <c r="M22">
        <f t="shared" si="3"/>
        <v>44</v>
      </c>
      <c r="T22">
        <f t="shared" si="4"/>
        <v>20</v>
      </c>
      <c r="U22">
        <f t="shared" si="5"/>
        <v>43</v>
      </c>
      <c r="AB22">
        <f t="shared" si="6"/>
        <v>18</v>
      </c>
      <c r="AC22">
        <f t="shared" si="7"/>
        <v>37</v>
      </c>
    </row>
    <row r="23" spans="3:29" x14ac:dyDescent="0.25">
      <c r="D23">
        <f t="shared" si="0"/>
        <v>168</v>
      </c>
      <c r="E23">
        <f t="shared" si="1"/>
        <v>147</v>
      </c>
      <c r="L23">
        <f t="shared" si="2"/>
        <v>57</v>
      </c>
      <c r="M23">
        <f t="shared" si="3"/>
        <v>14</v>
      </c>
      <c r="T23">
        <f t="shared" si="4"/>
        <v>55</v>
      </c>
      <c r="U23">
        <f t="shared" si="5"/>
        <v>13</v>
      </c>
      <c r="AB23">
        <f t="shared" si="6"/>
        <v>51</v>
      </c>
      <c r="AC23">
        <f t="shared" si="7"/>
        <v>10</v>
      </c>
    </row>
    <row r="24" spans="3:29" x14ac:dyDescent="0.25">
      <c r="D24">
        <f t="shared" si="0"/>
        <v>144</v>
      </c>
      <c r="E24">
        <f t="shared" si="1"/>
        <v>126</v>
      </c>
      <c r="L24">
        <f t="shared" si="2"/>
        <v>44</v>
      </c>
      <c r="M24">
        <f t="shared" si="3"/>
        <v>22</v>
      </c>
      <c r="T24">
        <f t="shared" si="4"/>
        <v>41</v>
      </c>
      <c r="U24">
        <f t="shared" si="5"/>
        <v>22</v>
      </c>
      <c r="AB24">
        <f t="shared" si="6"/>
        <v>36</v>
      </c>
      <c r="AC24">
        <f t="shared" si="7"/>
        <v>15</v>
      </c>
    </row>
    <row r="25" spans="3:29" x14ac:dyDescent="0.25">
      <c r="D25">
        <f t="shared" si="0"/>
        <v>159</v>
      </c>
      <c r="E25">
        <f t="shared" si="1"/>
        <v>199</v>
      </c>
      <c r="L25">
        <f t="shared" si="2"/>
        <v>49</v>
      </c>
      <c r="M25">
        <f t="shared" si="3"/>
        <v>44</v>
      </c>
      <c r="T25">
        <f t="shared" si="4"/>
        <v>45</v>
      </c>
      <c r="U25">
        <f t="shared" si="5"/>
        <v>38</v>
      </c>
      <c r="AB25">
        <f t="shared" si="6"/>
        <v>40</v>
      </c>
      <c r="AC25">
        <f t="shared" si="7"/>
        <v>34</v>
      </c>
    </row>
    <row r="26" spans="3:29" x14ac:dyDescent="0.25">
      <c r="D26">
        <f t="shared" si="0"/>
        <v>142</v>
      </c>
      <c r="E26">
        <f t="shared" si="1"/>
        <v>202</v>
      </c>
      <c r="L26">
        <f t="shared" si="2"/>
        <v>46</v>
      </c>
      <c r="M26">
        <f t="shared" si="3"/>
        <v>54</v>
      </c>
      <c r="T26">
        <f t="shared" si="4"/>
        <v>43</v>
      </c>
      <c r="U26">
        <f t="shared" si="5"/>
        <v>49</v>
      </c>
      <c r="AB26">
        <f t="shared" si="6"/>
        <v>39</v>
      </c>
      <c r="AC26">
        <f t="shared" si="7"/>
        <v>43</v>
      </c>
    </row>
    <row r="27" spans="3:29" x14ac:dyDescent="0.25">
      <c r="D27">
        <f t="shared" si="0"/>
        <v>202</v>
      </c>
      <c r="E27">
        <f t="shared" si="1"/>
        <v>290</v>
      </c>
      <c r="L27">
        <f t="shared" si="2"/>
        <v>78</v>
      </c>
      <c r="M27">
        <f t="shared" si="3"/>
        <v>64</v>
      </c>
      <c r="T27">
        <f t="shared" si="4"/>
        <v>75</v>
      </c>
      <c r="U27">
        <f t="shared" si="5"/>
        <v>54</v>
      </c>
      <c r="AB27">
        <f t="shared" si="6"/>
        <v>69</v>
      </c>
      <c r="AC27">
        <f t="shared" si="7"/>
        <v>48</v>
      </c>
    </row>
    <row r="28" spans="3:29" x14ac:dyDescent="0.25">
      <c r="D28">
        <f t="shared" si="0"/>
        <v>199</v>
      </c>
      <c r="E28">
        <f t="shared" si="1"/>
        <v>173</v>
      </c>
      <c r="L28">
        <f t="shared" si="2"/>
        <v>34</v>
      </c>
      <c r="M28">
        <f t="shared" si="3"/>
        <v>44</v>
      </c>
      <c r="T28">
        <f t="shared" si="4"/>
        <v>30</v>
      </c>
      <c r="U28">
        <f t="shared" si="5"/>
        <v>39</v>
      </c>
      <c r="AB28">
        <f t="shared" si="6"/>
        <v>26</v>
      </c>
      <c r="AC28">
        <f t="shared" si="7"/>
        <v>34</v>
      </c>
    </row>
    <row r="29" spans="3:29" x14ac:dyDescent="0.25">
      <c r="C29" t="s">
        <v>108</v>
      </c>
      <c r="D29">
        <f t="shared" ref="D29:E37" si="8">E8</f>
        <v>252</v>
      </c>
      <c r="E29">
        <f t="shared" si="8"/>
        <v>223</v>
      </c>
      <c r="K29" t="s">
        <v>108</v>
      </c>
      <c r="L29">
        <f t="shared" ref="L29:M37" si="9">M8</f>
        <v>73</v>
      </c>
      <c r="M29">
        <f t="shared" si="9"/>
        <v>76</v>
      </c>
      <c r="S29" t="s">
        <v>108</v>
      </c>
      <c r="T29">
        <f t="shared" ref="T29:U37" si="10">U8</f>
        <v>64</v>
      </c>
      <c r="U29">
        <f t="shared" si="10"/>
        <v>68</v>
      </c>
      <c r="AA29" t="s">
        <v>108</v>
      </c>
      <c r="AB29">
        <f t="shared" ref="AB29:AC37" si="11">AC8</f>
        <v>57</v>
      </c>
      <c r="AC29">
        <f t="shared" si="11"/>
        <v>62</v>
      </c>
    </row>
    <row r="30" spans="3:29" x14ac:dyDescent="0.25">
      <c r="D30">
        <f t="shared" si="8"/>
        <v>202</v>
      </c>
      <c r="E30">
        <f t="shared" si="8"/>
        <v>145</v>
      </c>
      <c r="L30">
        <f t="shared" si="9"/>
        <v>26</v>
      </c>
      <c r="M30">
        <f t="shared" si="9"/>
        <v>30</v>
      </c>
      <c r="T30">
        <f t="shared" si="10"/>
        <v>18</v>
      </c>
      <c r="U30">
        <f t="shared" si="10"/>
        <v>27</v>
      </c>
      <c r="AB30">
        <f t="shared" si="11"/>
        <v>15</v>
      </c>
      <c r="AC30">
        <f t="shared" si="11"/>
        <v>24</v>
      </c>
    </row>
    <row r="31" spans="3:29" x14ac:dyDescent="0.25">
      <c r="D31">
        <f t="shared" si="8"/>
        <v>195</v>
      </c>
      <c r="E31">
        <f t="shared" si="8"/>
        <v>181</v>
      </c>
      <c r="L31">
        <f t="shared" si="9"/>
        <v>59</v>
      </c>
      <c r="M31">
        <f t="shared" si="9"/>
        <v>38</v>
      </c>
      <c r="T31">
        <f t="shared" si="10"/>
        <v>55</v>
      </c>
      <c r="U31">
        <f t="shared" si="10"/>
        <v>33</v>
      </c>
      <c r="AB31">
        <f t="shared" si="11"/>
        <v>49</v>
      </c>
      <c r="AC31">
        <f t="shared" si="11"/>
        <v>30</v>
      </c>
    </row>
    <row r="32" spans="3:29" x14ac:dyDescent="0.25">
      <c r="D32">
        <f t="shared" si="8"/>
        <v>161</v>
      </c>
      <c r="E32">
        <f t="shared" si="8"/>
        <v>213</v>
      </c>
      <c r="L32">
        <f t="shared" si="9"/>
        <v>36</v>
      </c>
      <c r="M32">
        <f t="shared" si="9"/>
        <v>56</v>
      </c>
      <c r="T32">
        <f t="shared" si="10"/>
        <v>31</v>
      </c>
      <c r="U32">
        <f t="shared" si="10"/>
        <v>52</v>
      </c>
      <c r="AB32">
        <f t="shared" si="11"/>
        <v>28</v>
      </c>
      <c r="AC32">
        <f t="shared" si="11"/>
        <v>47</v>
      </c>
    </row>
    <row r="33" spans="3:30" x14ac:dyDescent="0.25">
      <c r="D33">
        <f t="shared" si="8"/>
        <v>206</v>
      </c>
      <c r="E33">
        <f t="shared" si="8"/>
        <v>183</v>
      </c>
      <c r="L33">
        <f t="shared" si="9"/>
        <v>54</v>
      </c>
      <c r="M33">
        <f t="shared" si="9"/>
        <v>32</v>
      </c>
      <c r="T33">
        <f t="shared" si="10"/>
        <v>52</v>
      </c>
      <c r="U33">
        <f t="shared" si="10"/>
        <v>25</v>
      </c>
      <c r="AB33">
        <f t="shared" si="11"/>
        <v>45</v>
      </c>
      <c r="AC33">
        <f t="shared" si="11"/>
        <v>23</v>
      </c>
    </row>
    <row r="34" spans="3:30" x14ac:dyDescent="0.25">
      <c r="D34">
        <f t="shared" si="8"/>
        <v>130</v>
      </c>
      <c r="E34">
        <f t="shared" si="8"/>
        <v>208</v>
      </c>
      <c r="L34">
        <f t="shared" si="9"/>
        <v>36</v>
      </c>
      <c r="M34">
        <f t="shared" si="9"/>
        <v>50</v>
      </c>
      <c r="T34">
        <f t="shared" si="10"/>
        <v>32</v>
      </c>
      <c r="U34">
        <f t="shared" si="10"/>
        <v>46</v>
      </c>
      <c r="AB34">
        <f t="shared" si="11"/>
        <v>29</v>
      </c>
      <c r="AC34">
        <f t="shared" si="11"/>
        <v>43</v>
      </c>
    </row>
    <row r="35" spans="3:30" x14ac:dyDescent="0.25">
      <c r="D35">
        <f t="shared" si="8"/>
        <v>226</v>
      </c>
      <c r="E35">
        <f t="shared" si="8"/>
        <v>190</v>
      </c>
      <c r="L35">
        <f t="shared" si="9"/>
        <v>42</v>
      </c>
      <c r="M35">
        <f t="shared" si="9"/>
        <v>64</v>
      </c>
      <c r="T35">
        <f t="shared" si="10"/>
        <v>33</v>
      </c>
      <c r="U35">
        <f t="shared" si="10"/>
        <v>59</v>
      </c>
      <c r="AB35">
        <f t="shared" si="11"/>
        <v>30</v>
      </c>
      <c r="AC35">
        <f t="shared" si="11"/>
        <v>53</v>
      </c>
    </row>
    <row r="36" spans="3:30" x14ac:dyDescent="0.25">
      <c r="D36">
        <f t="shared" si="8"/>
        <v>242</v>
      </c>
      <c r="E36">
        <f t="shared" si="8"/>
        <v>206</v>
      </c>
      <c r="L36">
        <f t="shared" si="9"/>
        <v>89</v>
      </c>
      <c r="M36">
        <f t="shared" si="9"/>
        <v>42</v>
      </c>
      <c r="T36">
        <f t="shared" si="10"/>
        <v>87</v>
      </c>
      <c r="U36">
        <f t="shared" si="10"/>
        <v>35</v>
      </c>
      <c r="AB36">
        <f t="shared" si="11"/>
        <v>81</v>
      </c>
      <c r="AC36">
        <f t="shared" si="11"/>
        <v>32</v>
      </c>
    </row>
    <row r="37" spans="3:30" x14ac:dyDescent="0.25">
      <c r="D37">
        <f t="shared" si="8"/>
        <v>176</v>
      </c>
      <c r="E37">
        <f t="shared" si="8"/>
        <v>262</v>
      </c>
      <c r="L37">
        <f t="shared" si="9"/>
        <v>54</v>
      </c>
      <c r="M37">
        <f t="shared" si="9"/>
        <v>83</v>
      </c>
      <c r="T37">
        <f t="shared" si="10"/>
        <v>53</v>
      </c>
      <c r="U37">
        <f t="shared" si="10"/>
        <v>78</v>
      </c>
      <c r="AB37">
        <f t="shared" si="11"/>
        <v>46</v>
      </c>
      <c r="AC37">
        <f t="shared" si="11"/>
        <v>71</v>
      </c>
    </row>
    <row r="39" spans="3:30" x14ac:dyDescent="0.25">
      <c r="C39" t="s">
        <v>109</v>
      </c>
      <c r="K39" t="s">
        <v>109</v>
      </c>
      <c r="S39" t="s">
        <v>109</v>
      </c>
      <c r="AA39" t="s">
        <v>109</v>
      </c>
    </row>
    <row r="41" spans="3:30" x14ac:dyDescent="0.25">
      <c r="C41" t="s">
        <v>55</v>
      </c>
      <c r="D41">
        <v>0.2</v>
      </c>
      <c r="E41">
        <v>0.4</v>
      </c>
      <c r="F41" t="s">
        <v>56</v>
      </c>
      <c r="K41" t="s">
        <v>55</v>
      </c>
      <c r="L41">
        <v>0.2</v>
      </c>
      <c r="M41">
        <v>0.4</v>
      </c>
      <c r="N41" t="s">
        <v>56</v>
      </c>
      <c r="S41" t="s">
        <v>55</v>
      </c>
      <c r="T41">
        <v>0.2</v>
      </c>
      <c r="U41">
        <v>0.4</v>
      </c>
      <c r="V41" t="s">
        <v>56</v>
      </c>
      <c r="AA41" t="s">
        <v>55</v>
      </c>
      <c r="AB41">
        <v>0.2</v>
      </c>
      <c r="AC41">
        <v>0.4</v>
      </c>
      <c r="AD41" t="s">
        <v>56</v>
      </c>
    </row>
    <row r="42" spans="3:30" ht="15.75" thickBot="1" x14ac:dyDescent="0.3">
      <c r="C42" s="54" t="s">
        <v>107</v>
      </c>
      <c r="D42" s="54"/>
      <c r="E42" s="54"/>
      <c r="F42" s="54"/>
      <c r="K42" s="54" t="s">
        <v>107</v>
      </c>
      <c r="L42" s="54"/>
      <c r="M42" s="54"/>
      <c r="N42" s="54"/>
      <c r="S42" s="54" t="s">
        <v>107</v>
      </c>
      <c r="T42" s="54"/>
      <c r="U42" s="54"/>
      <c r="V42" s="54"/>
      <c r="AA42" s="54" t="s">
        <v>107</v>
      </c>
      <c r="AB42" s="54"/>
      <c r="AC42" s="54"/>
      <c r="AD42" s="54"/>
    </row>
    <row r="43" spans="3:30" x14ac:dyDescent="0.25">
      <c r="C43" s="22" t="s">
        <v>57</v>
      </c>
      <c r="D43" s="22">
        <v>9</v>
      </c>
      <c r="E43" s="22">
        <v>9</v>
      </c>
      <c r="F43" s="22">
        <v>18</v>
      </c>
      <c r="K43" s="22" t="s">
        <v>57</v>
      </c>
      <c r="L43" s="22">
        <v>9</v>
      </c>
      <c r="M43" s="22">
        <v>9</v>
      </c>
      <c r="N43" s="22">
        <v>18</v>
      </c>
      <c r="S43" s="22" t="s">
        <v>57</v>
      </c>
      <c r="T43" s="22">
        <v>9</v>
      </c>
      <c r="U43" s="22">
        <v>9</v>
      </c>
      <c r="V43" s="22">
        <v>18</v>
      </c>
      <c r="AA43" s="22" t="s">
        <v>57</v>
      </c>
      <c r="AB43" s="22">
        <v>9</v>
      </c>
      <c r="AC43" s="22">
        <v>9</v>
      </c>
      <c r="AD43" s="22">
        <v>18</v>
      </c>
    </row>
    <row r="44" spans="3:30" x14ac:dyDescent="0.25">
      <c r="C44" s="22" t="s">
        <v>58</v>
      </c>
      <c r="D44" s="22">
        <v>1476</v>
      </c>
      <c r="E44" s="22">
        <v>1708</v>
      </c>
      <c r="F44" s="22">
        <v>3184</v>
      </c>
      <c r="K44" s="22" t="s">
        <v>58</v>
      </c>
      <c r="L44" s="22">
        <v>408</v>
      </c>
      <c r="M44" s="22">
        <v>355</v>
      </c>
      <c r="N44" s="22">
        <v>763</v>
      </c>
      <c r="S44" s="22" t="s">
        <v>58</v>
      </c>
      <c r="T44" s="22">
        <v>381</v>
      </c>
      <c r="U44" s="22">
        <v>312</v>
      </c>
      <c r="V44" s="22">
        <v>693</v>
      </c>
      <c r="AA44" s="22" t="s">
        <v>58</v>
      </c>
      <c r="AB44" s="22">
        <v>344</v>
      </c>
      <c r="AC44" s="22">
        <v>266</v>
      </c>
      <c r="AD44" s="22">
        <v>610</v>
      </c>
    </row>
    <row r="45" spans="3:30" x14ac:dyDescent="0.25">
      <c r="C45" s="22" t="s">
        <v>59</v>
      </c>
      <c r="D45" s="22">
        <v>164</v>
      </c>
      <c r="E45" s="59">
        <v>189.77777777777777</v>
      </c>
      <c r="F45" s="59">
        <v>176.88888888888889</v>
      </c>
      <c r="K45" s="22" t="s">
        <v>59</v>
      </c>
      <c r="L45" s="59">
        <v>45.333333333333336</v>
      </c>
      <c r="M45" s="59">
        <v>39.444444444444443</v>
      </c>
      <c r="N45" s="59">
        <v>42.388888888888886</v>
      </c>
      <c r="S45" s="22" t="s">
        <v>59</v>
      </c>
      <c r="T45" s="59">
        <v>42.333333333333336</v>
      </c>
      <c r="U45" s="59">
        <v>34.666666666666664</v>
      </c>
      <c r="V45" s="22">
        <v>38.5</v>
      </c>
      <c r="AA45" s="22" t="s">
        <v>59</v>
      </c>
      <c r="AB45" s="59">
        <v>38.222222222222221</v>
      </c>
      <c r="AC45" s="59">
        <v>29.555555555555557</v>
      </c>
      <c r="AD45" s="59">
        <v>33.888888888888886</v>
      </c>
    </row>
    <row r="46" spans="3:30" x14ac:dyDescent="0.25">
      <c r="C46" s="22" t="s">
        <v>60</v>
      </c>
      <c r="D46" s="22">
        <v>759.75</v>
      </c>
      <c r="E46" s="59">
        <v>2662.9444444444453</v>
      </c>
      <c r="F46" s="59">
        <v>1786.5751633986913</v>
      </c>
      <c r="K46" s="22" t="s">
        <v>60</v>
      </c>
      <c r="L46" s="22">
        <v>247.5</v>
      </c>
      <c r="M46" s="59">
        <v>257.27777777777783</v>
      </c>
      <c r="N46" s="59">
        <v>246.7222222222222</v>
      </c>
      <c r="S46" s="22" t="s">
        <v>60</v>
      </c>
      <c r="T46" s="22">
        <v>250</v>
      </c>
      <c r="U46" s="22">
        <v>214.25</v>
      </c>
      <c r="V46" s="59">
        <v>234.02941176470588</v>
      </c>
      <c r="AA46" s="22" t="s">
        <v>60</v>
      </c>
      <c r="AB46" s="59">
        <v>222.94444444444434</v>
      </c>
      <c r="AC46" s="59">
        <v>181.77777777777783</v>
      </c>
      <c r="AD46" s="59">
        <v>210.33986928104574</v>
      </c>
    </row>
    <row r="47" spans="3:30" x14ac:dyDescent="0.25">
      <c r="C47" s="22"/>
      <c r="D47" s="22"/>
      <c r="E47" s="22"/>
      <c r="F47" s="22"/>
      <c r="K47" s="22"/>
      <c r="L47" s="22"/>
      <c r="M47" s="22"/>
      <c r="N47" s="22"/>
      <c r="S47" s="22"/>
      <c r="T47" s="22"/>
      <c r="U47" s="22"/>
      <c r="V47" s="22"/>
      <c r="AA47" s="22"/>
      <c r="AB47" s="22"/>
      <c r="AC47" s="22"/>
      <c r="AD47" s="22"/>
    </row>
    <row r="48" spans="3:30" ht="15.75" thickBot="1" x14ac:dyDescent="0.3">
      <c r="C48" s="54" t="s">
        <v>108</v>
      </c>
      <c r="D48" s="54"/>
      <c r="E48" s="54"/>
      <c r="F48" s="54"/>
      <c r="K48" s="54" t="s">
        <v>108</v>
      </c>
      <c r="L48" s="54"/>
      <c r="M48" s="54"/>
      <c r="N48" s="54"/>
      <c r="S48" s="54" t="s">
        <v>108</v>
      </c>
      <c r="T48" s="54"/>
      <c r="U48" s="54"/>
      <c r="V48" s="54"/>
      <c r="AA48" s="54" t="s">
        <v>108</v>
      </c>
      <c r="AB48" s="54"/>
      <c r="AC48" s="54"/>
      <c r="AD48" s="54"/>
    </row>
    <row r="49" spans="3:33" x14ac:dyDescent="0.25">
      <c r="C49" s="22" t="s">
        <v>57</v>
      </c>
      <c r="D49" s="22">
        <v>9</v>
      </c>
      <c r="E49" s="22">
        <v>9</v>
      </c>
      <c r="F49" s="22">
        <v>18</v>
      </c>
      <c r="K49" s="22" t="s">
        <v>57</v>
      </c>
      <c r="L49" s="22">
        <v>9</v>
      </c>
      <c r="M49" s="22">
        <v>9</v>
      </c>
      <c r="N49" s="22">
        <v>18</v>
      </c>
      <c r="S49" s="22" t="s">
        <v>57</v>
      </c>
      <c r="T49" s="22">
        <v>9</v>
      </c>
      <c r="U49" s="22">
        <v>9</v>
      </c>
      <c r="V49" s="22">
        <v>18</v>
      </c>
      <c r="AA49" s="22" t="s">
        <v>57</v>
      </c>
      <c r="AB49" s="22">
        <v>9</v>
      </c>
      <c r="AC49" s="22">
        <v>9</v>
      </c>
      <c r="AD49" s="22">
        <v>18</v>
      </c>
    </row>
    <row r="50" spans="3:33" x14ac:dyDescent="0.25">
      <c r="C50" s="22" t="s">
        <v>58</v>
      </c>
      <c r="D50" s="22">
        <v>1790</v>
      </c>
      <c r="E50" s="22">
        <v>1811</v>
      </c>
      <c r="F50" s="22">
        <v>3601</v>
      </c>
      <c r="K50" s="22" t="s">
        <v>58</v>
      </c>
      <c r="L50" s="22">
        <v>469</v>
      </c>
      <c r="M50" s="22">
        <v>471</v>
      </c>
      <c r="N50" s="22">
        <v>940</v>
      </c>
      <c r="S50" s="22" t="s">
        <v>58</v>
      </c>
      <c r="T50" s="22">
        <v>425</v>
      </c>
      <c r="U50" s="22">
        <v>423</v>
      </c>
      <c r="V50" s="22">
        <v>848</v>
      </c>
      <c r="AA50" s="22" t="s">
        <v>58</v>
      </c>
      <c r="AB50" s="22">
        <v>380</v>
      </c>
      <c r="AC50" s="22">
        <v>385</v>
      </c>
      <c r="AD50" s="22">
        <v>765</v>
      </c>
    </row>
    <row r="51" spans="3:33" x14ac:dyDescent="0.25">
      <c r="C51" s="22" t="s">
        <v>59</v>
      </c>
      <c r="D51" s="59">
        <v>198.88888888888889</v>
      </c>
      <c r="E51" s="59">
        <v>201.22222222222223</v>
      </c>
      <c r="F51" s="59">
        <v>200.05555555555554</v>
      </c>
      <c r="K51" s="22" t="s">
        <v>59</v>
      </c>
      <c r="L51" s="59">
        <v>52.111111111111114</v>
      </c>
      <c r="M51" s="59">
        <v>52.333333333333336</v>
      </c>
      <c r="N51" s="59">
        <v>52.222222222222221</v>
      </c>
      <c r="S51" s="22" t="s">
        <v>59</v>
      </c>
      <c r="T51" s="59">
        <v>47.222222222222221</v>
      </c>
      <c r="U51" s="22">
        <v>47</v>
      </c>
      <c r="V51" s="59">
        <v>47.111111111111114</v>
      </c>
      <c r="AA51" s="22" t="s">
        <v>59</v>
      </c>
      <c r="AB51" s="59">
        <v>42.222222222222221</v>
      </c>
      <c r="AC51" s="59">
        <v>42.777777777777779</v>
      </c>
      <c r="AD51" s="22">
        <v>42.5</v>
      </c>
    </row>
    <row r="52" spans="3:33" x14ac:dyDescent="0.25">
      <c r="C52" s="22" t="s">
        <v>60</v>
      </c>
      <c r="D52" s="59">
        <v>1524.3611111111095</v>
      </c>
      <c r="E52" s="59">
        <v>1050.4444444444453</v>
      </c>
      <c r="F52" s="59">
        <v>1213.1143790849703</v>
      </c>
      <c r="K52" s="22" t="s">
        <v>60</v>
      </c>
      <c r="L52" s="59">
        <v>394.36111111111131</v>
      </c>
      <c r="M52" s="22">
        <v>360</v>
      </c>
      <c r="N52" s="59">
        <v>355.00653594771234</v>
      </c>
      <c r="S52" s="22" t="s">
        <v>60</v>
      </c>
      <c r="T52" s="59">
        <v>441.44444444444434</v>
      </c>
      <c r="U52" s="22">
        <v>349.5</v>
      </c>
      <c r="V52" s="59">
        <v>372.2222222222224</v>
      </c>
      <c r="AA52" s="22" t="s">
        <v>60</v>
      </c>
      <c r="AB52" s="59">
        <v>382.19444444444434</v>
      </c>
      <c r="AC52" s="59">
        <v>288.94444444444434</v>
      </c>
      <c r="AD52" s="59">
        <v>315.91176470588238</v>
      </c>
    </row>
    <row r="53" spans="3:33" x14ac:dyDescent="0.25">
      <c r="C53" s="22"/>
      <c r="D53" s="22"/>
      <c r="E53" s="22"/>
      <c r="F53" s="22"/>
      <c r="K53" s="22"/>
      <c r="L53" s="22"/>
      <c r="M53" s="22"/>
      <c r="N53" s="22"/>
      <c r="S53" s="22"/>
      <c r="T53" s="22"/>
      <c r="U53" s="22"/>
      <c r="V53" s="22"/>
      <c r="AA53" s="22"/>
      <c r="AB53" s="22"/>
      <c r="AC53" s="22"/>
      <c r="AD53" s="22"/>
    </row>
    <row r="54" spans="3:33" ht="15.75" thickBot="1" x14ac:dyDescent="0.3">
      <c r="C54" s="54" t="s">
        <v>56</v>
      </c>
      <c r="D54" s="54"/>
      <c r="E54" s="54"/>
      <c r="F54" s="54"/>
      <c r="K54" s="54" t="s">
        <v>56</v>
      </c>
      <c r="L54" s="54"/>
      <c r="M54" s="54"/>
      <c r="N54" s="54"/>
      <c r="S54" s="54" t="s">
        <v>56</v>
      </c>
      <c r="T54" s="54"/>
      <c r="U54" s="54"/>
      <c r="V54" s="54"/>
      <c r="AA54" s="54" t="s">
        <v>56</v>
      </c>
      <c r="AB54" s="54"/>
      <c r="AC54" s="54"/>
      <c r="AD54" s="54"/>
    </row>
    <row r="55" spans="3:33" x14ac:dyDescent="0.25">
      <c r="C55" s="22" t="s">
        <v>57</v>
      </c>
      <c r="D55" s="22">
        <v>18</v>
      </c>
      <c r="E55" s="22">
        <v>18</v>
      </c>
      <c r="F55" s="22"/>
      <c r="K55" s="22" t="s">
        <v>57</v>
      </c>
      <c r="L55" s="22">
        <v>18</v>
      </c>
      <c r="M55" s="22">
        <v>18</v>
      </c>
      <c r="N55" s="22"/>
      <c r="S55" s="22" t="s">
        <v>57</v>
      </c>
      <c r="T55" s="22">
        <v>18</v>
      </c>
      <c r="U55" s="22">
        <v>18</v>
      </c>
      <c r="V55" s="22"/>
      <c r="AA55" s="22" t="s">
        <v>57</v>
      </c>
      <c r="AB55" s="22">
        <v>18</v>
      </c>
      <c r="AC55" s="22">
        <v>18</v>
      </c>
      <c r="AD55" s="22"/>
    </row>
    <row r="56" spans="3:33" x14ac:dyDescent="0.25">
      <c r="C56" s="22" t="s">
        <v>58</v>
      </c>
      <c r="D56" s="22">
        <v>3266</v>
      </c>
      <c r="E56" s="22">
        <v>3519</v>
      </c>
      <c r="F56" s="22"/>
      <c r="K56" s="22" t="s">
        <v>58</v>
      </c>
      <c r="L56" s="22">
        <v>877</v>
      </c>
      <c r="M56" s="22">
        <v>826</v>
      </c>
      <c r="N56" s="22"/>
      <c r="S56" s="22" t="s">
        <v>58</v>
      </c>
      <c r="T56" s="22">
        <v>806</v>
      </c>
      <c r="U56" s="22">
        <v>735</v>
      </c>
      <c r="V56" s="22"/>
      <c r="AA56" s="22" t="s">
        <v>58</v>
      </c>
      <c r="AB56" s="22">
        <v>724</v>
      </c>
      <c r="AC56" s="22">
        <v>651</v>
      </c>
      <c r="AD56" s="22"/>
    </row>
    <row r="57" spans="3:33" x14ac:dyDescent="0.25">
      <c r="C57" s="22" t="s">
        <v>59</v>
      </c>
      <c r="D57" s="59">
        <v>181.44444444444446</v>
      </c>
      <c r="E57" s="22">
        <v>195.5</v>
      </c>
      <c r="F57" s="22"/>
      <c r="K57" s="22" t="s">
        <v>59</v>
      </c>
      <c r="L57" s="59">
        <v>48.722222222222221</v>
      </c>
      <c r="M57" s="59">
        <v>45.888888888888886</v>
      </c>
      <c r="N57" s="22"/>
      <c r="S57" s="22" t="s">
        <v>59</v>
      </c>
      <c r="T57" s="59">
        <v>44.777777777777779</v>
      </c>
      <c r="U57" s="59">
        <v>40.833333333333336</v>
      </c>
      <c r="V57" s="22"/>
      <c r="AA57" s="22" t="s">
        <v>59</v>
      </c>
      <c r="AB57" s="59">
        <v>40.222222222222221</v>
      </c>
      <c r="AC57" s="59">
        <v>36.166666666666664</v>
      </c>
      <c r="AD57" s="22"/>
    </row>
    <row r="58" spans="3:33" x14ac:dyDescent="0.25">
      <c r="C58" s="22" t="s">
        <v>60</v>
      </c>
      <c r="D58" s="59">
        <v>1397.0849673202645</v>
      </c>
      <c r="E58" s="59">
        <v>1782.1470588235295</v>
      </c>
      <c r="F58" s="22"/>
      <c r="K58" s="22" t="s">
        <v>60</v>
      </c>
      <c r="L58" s="59">
        <v>314.2124183006535</v>
      </c>
      <c r="M58" s="59">
        <v>334.45751633986947</v>
      </c>
      <c r="N58" s="22"/>
      <c r="S58" s="22" t="s">
        <v>60</v>
      </c>
      <c r="T58" s="59">
        <v>331.7124183006535</v>
      </c>
      <c r="U58" s="59">
        <v>305.55882352941177</v>
      </c>
      <c r="V58" s="22"/>
      <c r="AA58" s="22" t="s">
        <v>60</v>
      </c>
      <c r="AB58" s="59">
        <v>289.00653594771234</v>
      </c>
      <c r="AC58" s="59">
        <v>267.79411764705884</v>
      </c>
      <c r="AD58" s="22"/>
    </row>
    <row r="59" spans="3:33" x14ac:dyDescent="0.25">
      <c r="C59" s="22"/>
      <c r="D59" s="22"/>
      <c r="E59" s="22"/>
      <c r="F59" s="22"/>
      <c r="K59" s="22"/>
      <c r="L59" s="22"/>
      <c r="M59" s="22"/>
      <c r="N59" s="22"/>
      <c r="S59" s="22"/>
      <c r="T59" s="22"/>
      <c r="U59" s="22"/>
      <c r="V59" s="22"/>
      <c r="AA59" s="22"/>
      <c r="AB59" s="22"/>
      <c r="AC59" s="22"/>
      <c r="AD59" s="22"/>
    </row>
    <row r="61" spans="3:33" ht="15.75" thickBot="1" x14ac:dyDescent="0.3">
      <c r="C61" t="s">
        <v>61</v>
      </c>
      <c r="K61" t="s">
        <v>61</v>
      </c>
      <c r="S61" t="s">
        <v>61</v>
      </c>
      <c r="AA61" t="s">
        <v>61</v>
      </c>
    </row>
    <row r="62" spans="3:33" x14ac:dyDescent="0.25">
      <c r="C62" s="56" t="s">
        <v>62</v>
      </c>
      <c r="D62" s="56" t="s">
        <v>63</v>
      </c>
      <c r="E62" s="56" t="s">
        <v>64</v>
      </c>
      <c r="F62" s="56" t="s">
        <v>65</v>
      </c>
      <c r="G62" s="56" t="s">
        <v>66</v>
      </c>
      <c r="H62" s="56" t="s">
        <v>67</v>
      </c>
      <c r="I62" s="56" t="s">
        <v>68</v>
      </c>
      <c r="K62" s="56" t="s">
        <v>62</v>
      </c>
      <c r="L62" s="56" t="s">
        <v>63</v>
      </c>
      <c r="M62" s="56" t="s">
        <v>64</v>
      </c>
      <c r="N62" s="56" t="s">
        <v>65</v>
      </c>
      <c r="O62" s="56" t="s">
        <v>66</v>
      </c>
      <c r="P62" s="56" t="s">
        <v>67</v>
      </c>
      <c r="Q62" s="56" t="s">
        <v>68</v>
      </c>
      <c r="S62" s="56" t="s">
        <v>62</v>
      </c>
      <c r="T62" s="56" t="s">
        <v>63</v>
      </c>
      <c r="U62" s="56" t="s">
        <v>64</v>
      </c>
      <c r="V62" s="56" t="s">
        <v>65</v>
      </c>
      <c r="W62" s="56" t="s">
        <v>66</v>
      </c>
      <c r="X62" s="56" t="s">
        <v>67</v>
      </c>
      <c r="Y62" s="56" t="s">
        <v>68</v>
      </c>
      <c r="AA62" s="56" t="s">
        <v>62</v>
      </c>
      <c r="AB62" s="56" t="s">
        <v>63</v>
      </c>
      <c r="AC62" s="56" t="s">
        <v>64</v>
      </c>
      <c r="AD62" s="56" t="s">
        <v>65</v>
      </c>
      <c r="AE62" s="56" t="s">
        <v>66</v>
      </c>
      <c r="AF62" s="56" t="s">
        <v>67</v>
      </c>
      <c r="AG62" s="56" t="s">
        <v>68</v>
      </c>
    </row>
    <row r="63" spans="3:33" x14ac:dyDescent="0.25">
      <c r="C63" s="22" t="s">
        <v>110</v>
      </c>
      <c r="D63" s="22">
        <v>4830.2500000000073</v>
      </c>
      <c r="E63" s="22">
        <v>1</v>
      </c>
      <c r="F63" s="59">
        <v>4830.2500000000073</v>
      </c>
      <c r="G63" s="59">
        <v>3.2215089620675328</v>
      </c>
      <c r="H63" s="59">
        <v>8.2128110345941516E-2</v>
      </c>
      <c r="I63" s="59">
        <v>4.1490974456995477</v>
      </c>
      <c r="K63" s="22" t="s">
        <v>110</v>
      </c>
      <c r="L63" s="22">
        <v>870.25</v>
      </c>
      <c r="M63" s="22">
        <v>1</v>
      </c>
      <c r="N63" s="22">
        <v>870.25</v>
      </c>
      <c r="O63" s="59">
        <v>2.7645877914800683</v>
      </c>
      <c r="P63" s="59">
        <v>0.10613748263394007</v>
      </c>
      <c r="Q63" s="59">
        <v>4.1490974456995477</v>
      </c>
      <c r="S63" s="22" t="s">
        <v>110</v>
      </c>
      <c r="T63" s="59">
        <v>667.36111111110949</v>
      </c>
      <c r="U63" s="22">
        <v>1</v>
      </c>
      <c r="V63" s="59">
        <v>667.36111111110949</v>
      </c>
      <c r="W63" s="59">
        <v>2.1267178613317941</v>
      </c>
      <c r="X63" s="59">
        <v>0.1544963545245471</v>
      </c>
      <c r="Y63" s="59">
        <v>4.1490974456995477</v>
      </c>
      <c r="AA63" s="22" t="s">
        <v>110</v>
      </c>
      <c r="AB63" s="59">
        <v>667.36111111110949</v>
      </c>
      <c r="AC63" s="22">
        <v>1</v>
      </c>
      <c r="AD63" s="59">
        <v>667.36111111110949</v>
      </c>
      <c r="AE63" s="59">
        <v>2.481216596524741</v>
      </c>
      <c r="AF63" s="59">
        <v>0.1250492651203623</v>
      </c>
      <c r="AG63" s="59">
        <v>4.1490974456995477</v>
      </c>
    </row>
    <row r="64" spans="3:33" x14ac:dyDescent="0.25">
      <c r="C64" s="22" t="s">
        <v>111</v>
      </c>
      <c r="D64" s="59">
        <v>1778.0277777777883</v>
      </c>
      <c r="E64" s="22">
        <v>1</v>
      </c>
      <c r="F64" s="59">
        <v>1778.0277777777883</v>
      </c>
      <c r="G64" s="59">
        <v>1.1858459543328308</v>
      </c>
      <c r="H64" s="59">
        <v>0.28430246013538646</v>
      </c>
      <c r="I64" s="59">
        <v>4.1490974456995477</v>
      </c>
      <c r="K64" s="22" t="s">
        <v>111</v>
      </c>
      <c r="L64" s="22">
        <v>72.249999999996362</v>
      </c>
      <c r="M64" s="22">
        <v>1</v>
      </c>
      <c r="N64" s="22">
        <v>72.249999999996362</v>
      </c>
      <c r="O64" s="59">
        <v>0.22952193959715586</v>
      </c>
      <c r="P64" s="59">
        <v>0.63513628624877172</v>
      </c>
      <c r="Q64" s="59">
        <v>4.1490974456995477</v>
      </c>
      <c r="S64" s="22" t="s">
        <v>111</v>
      </c>
      <c r="T64" s="59">
        <v>140.02777777777737</v>
      </c>
      <c r="U64" s="22">
        <v>1</v>
      </c>
      <c r="V64" s="59">
        <v>140.02777777777737</v>
      </c>
      <c r="W64" s="59">
        <v>0.44623453648173023</v>
      </c>
      <c r="X64" s="59">
        <v>0.50891833207142567</v>
      </c>
      <c r="Y64" s="59">
        <v>4.1490974456995477</v>
      </c>
      <c r="AA64" s="22" t="s">
        <v>111</v>
      </c>
      <c r="AB64" s="59">
        <v>148.02777777777374</v>
      </c>
      <c r="AC64" s="22">
        <v>1</v>
      </c>
      <c r="AD64" s="59">
        <v>148.02777777777374</v>
      </c>
      <c r="AE64" s="59">
        <v>0.5503601766027062</v>
      </c>
      <c r="AF64" s="59">
        <v>0.4635811163437914</v>
      </c>
      <c r="AG64" s="59">
        <v>4.1490974456995477</v>
      </c>
    </row>
    <row r="65" spans="3:33" x14ac:dyDescent="0.25">
      <c r="C65" s="22" t="s">
        <v>112</v>
      </c>
      <c r="D65" s="59">
        <v>1236.6944444444307</v>
      </c>
      <c r="E65" s="22">
        <v>1</v>
      </c>
      <c r="F65" s="59">
        <v>1236.6944444444307</v>
      </c>
      <c r="G65" s="59">
        <v>0.82480663239311758</v>
      </c>
      <c r="H65" s="59">
        <v>0.37056778753246633</v>
      </c>
      <c r="I65" s="59">
        <v>4.1490974456995477</v>
      </c>
      <c r="K65" s="22" t="s">
        <v>112</v>
      </c>
      <c r="L65" s="59">
        <v>84.027777777781012</v>
      </c>
      <c r="M65" s="22">
        <v>1</v>
      </c>
      <c r="N65" s="59">
        <v>84.027777777781012</v>
      </c>
      <c r="O65" s="59">
        <v>0.26693728076949563</v>
      </c>
      <c r="P65" s="59">
        <v>0.60894622013275901</v>
      </c>
      <c r="Q65" s="59">
        <v>4.1490974456995477</v>
      </c>
      <c r="S65" s="22" t="s">
        <v>112</v>
      </c>
      <c r="T65" s="59">
        <v>124.69444444444525</v>
      </c>
      <c r="U65" s="22">
        <v>1</v>
      </c>
      <c r="V65" s="59">
        <v>124.69444444444525</v>
      </c>
      <c r="W65" s="59">
        <v>0.39737092526611895</v>
      </c>
      <c r="X65" s="59">
        <v>0.53292635959245682</v>
      </c>
      <c r="Y65" s="59">
        <v>4.1490974456995477</v>
      </c>
      <c r="AA65" s="22" t="s">
        <v>112</v>
      </c>
      <c r="AB65" s="59">
        <v>191.36111111111313</v>
      </c>
      <c r="AC65" s="22">
        <v>1</v>
      </c>
      <c r="AD65" s="59">
        <v>191.36111111111313</v>
      </c>
      <c r="AE65" s="59">
        <v>0.7114714311533471</v>
      </c>
      <c r="AF65" s="59">
        <v>0.40521705382143569</v>
      </c>
      <c r="AG65" s="59">
        <v>4.1490974456995477</v>
      </c>
    </row>
    <row r="66" spans="3:33" x14ac:dyDescent="0.25">
      <c r="C66" s="22" t="s">
        <v>113</v>
      </c>
      <c r="D66" s="22">
        <v>47980</v>
      </c>
      <c r="E66" s="22">
        <v>32</v>
      </c>
      <c r="F66" s="59">
        <v>1499.375</v>
      </c>
      <c r="G66" s="22"/>
      <c r="H66" s="22"/>
      <c r="I66" s="22"/>
      <c r="K66" s="22" t="s">
        <v>113</v>
      </c>
      <c r="L66" s="59">
        <v>10073.111111111109</v>
      </c>
      <c r="M66" s="22">
        <v>32</v>
      </c>
      <c r="N66" s="59">
        <v>314.78472222222217</v>
      </c>
      <c r="O66" s="22"/>
      <c r="P66" s="22"/>
      <c r="Q66" s="22"/>
      <c r="S66" s="22" t="s">
        <v>113</v>
      </c>
      <c r="T66" s="59">
        <v>10041.555555555555</v>
      </c>
      <c r="U66" s="22">
        <v>32</v>
      </c>
      <c r="V66" s="59">
        <v>313.79861111111109</v>
      </c>
      <c r="W66" s="22"/>
      <c r="X66" s="22"/>
      <c r="Y66" s="22"/>
      <c r="AA66" s="22" t="s">
        <v>113</v>
      </c>
      <c r="AB66" s="59">
        <v>8606.8888888888905</v>
      </c>
      <c r="AC66" s="22">
        <v>32</v>
      </c>
      <c r="AD66" s="59">
        <v>268.96527777777783</v>
      </c>
      <c r="AE66" s="22"/>
      <c r="AF66" s="22"/>
      <c r="AG66" s="22"/>
    </row>
    <row r="67" spans="3:33" x14ac:dyDescent="0.25">
      <c r="C67" s="22"/>
      <c r="D67" s="22"/>
      <c r="E67" s="22"/>
      <c r="F67" s="22"/>
      <c r="G67" s="22"/>
      <c r="H67" s="22"/>
      <c r="I67" s="22"/>
      <c r="K67" s="22"/>
      <c r="L67" s="22"/>
      <c r="M67" s="22"/>
      <c r="N67" s="22"/>
      <c r="O67" s="22"/>
      <c r="P67" s="22"/>
      <c r="Q67" s="22"/>
      <c r="S67" s="22"/>
      <c r="T67" s="59"/>
      <c r="U67" s="22"/>
      <c r="V67" s="22"/>
      <c r="W67" s="22"/>
      <c r="X67" s="22"/>
      <c r="Y67" s="22"/>
      <c r="AA67" s="22"/>
      <c r="AB67" s="22"/>
      <c r="AC67" s="22"/>
      <c r="AD67" s="22"/>
      <c r="AE67" s="22"/>
      <c r="AF67" s="22"/>
      <c r="AG67" s="22"/>
    </row>
    <row r="68" spans="3:33" ht="15.75" thickBot="1" x14ac:dyDescent="0.3">
      <c r="C68" s="55" t="s">
        <v>56</v>
      </c>
      <c r="D68" s="60">
        <v>55824.972222222226</v>
      </c>
      <c r="E68" s="55">
        <v>35</v>
      </c>
      <c r="F68" s="55"/>
      <c r="G68" s="55"/>
      <c r="H68" s="55"/>
      <c r="I68" s="55"/>
      <c r="K68" s="55" t="s">
        <v>56</v>
      </c>
      <c r="L68" s="60">
        <v>11099.638888888887</v>
      </c>
      <c r="M68" s="55">
        <v>35</v>
      </c>
      <c r="N68" s="55"/>
      <c r="O68" s="55"/>
      <c r="P68" s="55"/>
      <c r="Q68" s="55"/>
      <c r="S68" s="55" t="s">
        <v>56</v>
      </c>
      <c r="T68" s="60">
        <v>10973.638888888887</v>
      </c>
      <c r="U68" s="55">
        <v>35</v>
      </c>
      <c r="V68" s="55"/>
      <c r="W68" s="55"/>
      <c r="X68" s="55"/>
      <c r="Y68" s="55"/>
      <c r="AA68" s="55" t="s">
        <v>56</v>
      </c>
      <c r="AB68" s="60">
        <v>9613.6388888888869</v>
      </c>
      <c r="AC68" s="55">
        <v>35</v>
      </c>
      <c r="AD68" s="55"/>
      <c r="AE68" s="55"/>
      <c r="AF68" s="55"/>
      <c r="AG68" s="55"/>
    </row>
    <row r="83" spans="3:8" x14ac:dyDescent="0.25">
      <c r="D83" s="13"/>
      <c r="E83" s="13"/>
      <c r="F83" s="13"/>
      <c r="G83" s="13"/>
      <c r="H83" s="13"/>
    </row>
    <row r="84" spans="3:8" x14ac:dyDescent="0.25">
      <c r="D84" s="13"/>
      <c r="E84" s="13"/>
      <c r="F84" s="13"/>
      <c r="G84" s="13"/>
      <c r="H84" s="13"/>
    </row>
    <row r="85" spans="3:8" x14ac:dyDescent="0.25">
      <c r="C85" s="14"/>
      <c r="D85" s="15"/>
      <c r="E85" s="15"/>
      <c r="F85" s="15"/>
      <c r="G85" s="15"/>
      <c r="H85" s="15"/>
    </row>
    <row r="86" spans="3:8" x14ac:dyDescent="0.25">
      <c r="C86" s="14"/>
      <c r="D86" s="15"/>
      <c r="E86" s="15"/>
      <c r="F86" s="15"/>
      <c r="G86" s="15"/>
      <c r="H86" s="15"/>
    </row>
    <row r="87" spans="3:8" x14ac:dyDescent="0.25">
      <c r="D87" s="16"/>
      <c r="E87" s="16"/>
      <c r="F87" s="16"/>
      <c r="G87" s="16"/>
      <c r="H87" s="16"/>
    </row>
    <row r="88" spans="3:8" x14ac:dyDescent="0.25">
      <c r="D88" s="13"/>
      <c r="E88" s="13"/>
      <c r="F88" s="13"/>
      <c r="G88" s="13"/>
      <c r="H88" s="13"/>
    </row>
    <row r="101" spans="4:8" x14ac:dyDescent="0.25">
      <c r="D101" s="137"/>
      <c r="E101" s="137"/>
      <c r="F101" s="137"/>
      <c r="G101" s="137"/>
      <c r="H101" s="137"/>
    </row>
    <row r="102" spans="4:8" x14ac:dyDescent="0.25">
      <c r="D102" s="137"/>
      <c r="E102" s="137"/>
      <c r="F102" s="137"/>
      <c r="G102" s="137"/>
      <c r="H102" s="137"/>
    </row>
    <row r="103" spans="4:8" x14ac:dyDescent="0.25">
      <c r="D103" s="17"/>
      <c r="E103" s="17"/>
      <c r="F103" s="17"/>
      <c r="G103" s="17"/>
      <c r="H103" s="17"/>
    </row>
    <row r="104" spans="4:8" x14ac:dyDescent="0.25">
      <c r="D104" s="17"/>
      <c r="E104" s="17"/>
      <c r="F104" s="17"/>
      <c r="G104" s="17"/>
      <c r="H104" s="17"/>
    </row>
    <row r="105" spans="4:8" x14ac:dyDescent="0.25">
      <c r="D105" s="17"/>
      <c r="E105" s="17"/>
      <c r="F105" s="17"/>
      <c r="G105" s="17"/>
      <c r="H105" s="17"/>
    </row>
    <row r="106" spans="4:8" x14ac:dyDescent="0.25">
      <c r="D106" s="17"/>
      <c r="E106" s="17"/>
      <c r="F106" s="17"/>
      <c r="G106" s="17"/>
      <c r="H106" s="17"/>
    </row>
    <row r="107" spans="4:8" x14ac:dyDescent="0.25">
      <c r="D107" s="17"/>
      <c r="E107" s="17"/>
      <c r="F107" s="17"/>
      <c r="G107" s="17"/>
      <c r="H107" s="17"/>
    </row>
    <row r="108" spans="4:8" x14ac:dyDescent="0.25">
      <c r="D108" s="17"/>
      <c r="E108" s="17"/>
      <c r="F108" s="17"/>
      <c r="G108" s="17"/>
      <c r="H108" s="17"/>
    </row>
  </sheetData>
  <mergeCells count="33">
    <mergeCell ref="D101:D102"/>
    <mergeCell ref="E101:E102"/>
    <mergeCell ref="F101:F102"/>
    <mergeCell ref="G101:G102"/>
    <mergeCell ref="H101:H102"/>
    <mergeCell ref="AF6:AF7"/>
    <mergeCell ref="T3:W4"/>
    <mergeCell ref="S6:S7"/>
    <mergeCell ref="T6:T7"/>
    <mergeCell ref="U6:U7"/>
    <mergeCell ref="V6:V7"/>
    <mergeCell ref="W6:W7"/>
    <mergeCell ref="X6:X7"/>
    <mergeCell ref="AB3:AE4"/>
    <mergeCell ref="AA6:AA7"/>
    <mergeCell ref="AB6:AB7"/>
    <mergeCell ref="AC6:AC7"/>
    <mergeCell ref="AD6:AD7"/>
    <mergeCell ref="AE6:AE7"/>
    <mergeCell ref="P6:P7"/>
    <mergeCell ref="D3:G4"/>
    <mergeCell ref="C6:C7"/>
    <mergeCell ref="D6:D7"/>
    <mergeCell ref="E6:E7"/>
    <mergeCell ref="F6:F7"/>
    <mergeCell ref="G6:G7"/>
    <mergeCell ref="H6:H7"/>
    <mergeCell ref="L3:O4"/>
    <mergeCell ref="K6:K7"/>
    <mergeCell ref="L6:L7"/>
    <mergeCell ref="M6:M7"/>
    <mergeCell ref="N6:N7"/>
    <mergeCell ref="O6:O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TANAH</vt:lpstr>
      <vt:lpstr>Pemberian Air Irigasi</vt:lpstr>
      <vt:lpstr>EVAPOTRANSPIRASI</vt:lpstr>
      <vt:lpstr>Tinggi Tanaman</vt:lpstr>
      <vt:lpstr>Anakan</vt:lpstr>
      <vt:lpstr>Sheet1</vt:lpstr>
      <vt:lpstr>Sheet2</vt:lpstr>
      <vt:lpstr>HASIL PRODUKTIF (one way)</vt:lpstr>
      <vt:lpstr>HASIL PRODUKTIF (two way)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YOGA</dc:creator>
  <cp:lastModifiedBy>YOGA</cp:lastModifiedBy>
  <dcterms:created xsi:type="dcterms:W3CDTF">2019-09-18T14:26:46Z</dcterms:created>
  <dcterms:modified xsi:type="dcterms:W3CDTF">2020-01-06T03:11:14Z</dcterms:modified>
</cp:coreProperties>
</file>