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at Thu Naing\Desktop\For Publication\"/>
    </mc:Choice>
  </mc:AlternateContent>
  <xr:revisionPtr revIDLastSave="0" documentId="8_{9490161B-9E8A-4FE3-A38C-7677968095CF}" xr6:coauthVersionLast="32" xr6:coauthVersionMax="32" xr10:uidLastSave="{00000000-0000-0000-0000-000000000000}"/>
  <bookViews>
    <workbookView xWindow="0" yWindow="0" windowWidth="20490" windowHeight="7545" activeTab="1" xr2:uid="{F18DE92E-16DA-4C43-9BE6-52BF3A8A6B13}"/>
  </bookViews>
  <sheets>
    <sheet name="VPM Simulation" sheetId="1" r:id="rId1"/>
    <sheet name="Back Analysis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H34" i="2"/>
  <c r="K34" i="2" s="1"/>
  <c r="L34" i="2" s="1"/>
  <c r="M34" i="2" s="1"/>
  <c r="K33" i="2"/>
  <c r="H33" i="2"/>
  <c r="J33" i="2" s="1"/>
  <c r="L32" i="2"/>
  <c r="M32" i="2" s="1"/>
  <c r="K32" i="2"/>
  <c r="J32" i="2"/>
  <c r="H32" i="2"/>
  <c r="H31" i="2"/>
  <c r="J30" i="2"/>
  <c r="H30" i="2"/>
  <c r="K30" i="2" s="1"/>
  <c r="L30" i="2" s="1"/>
  <c r="M30" i="2" s="1"/>
  <c r="K29" i="2"/>
  <c r="H29" i="2"/>
  <c r="J29" i="2" s="1"/>
  <c r="L28" i="2"/>
  <c r="M28" i="2" s="1"/>
  <c r="K28" i="2"/>
  <c r="J28" i="2"/>
  <c r="H28" i="2"/>
  <c r="H27" i="2"/>
  <c r="J26" i="2"/>
  <c r="H26" i="2"/>
  <c r="K26" i="2" s="1"/>
  <c r="L26" i="2" s="1"/>
  <c r="M26" i="2" s="1"/>
  <c r="K25" i="2"/>
  <c r="H25" i="2"/>
  <c r="J25" i="2" s="1"/>
  <c r="L24" i="2"/>
  <c r="M24" i="2" s="1"/>
  <c r="K24" i="2"/>
  <c r="J24" i="2"/>
  <c r="H24" i="2"/>
  <c r="H23" i="2"/>
  <c r="J22" i="2"/>
  <c r="H22" i="2"/>
  <c r="K22" i="2" s="1"/>
  <c r="L22" i="2" s="1"/>
  <c r="M22" i="2" s="1"/>
  <c r="K21" i="2"/>
  <c r="H21" i="2"/>
  <c r="J21" i="2" s="1"/>
  <c r="J20" i="2"/>
  <c r="H20" i="2"/>
  <c r="K20" i="2" s="1"/>
  <c r="L20" i="2" s="1"/>
  <c r="M20" i="2" s="1"/>
  <c r="H19" i="2"/>
  <c r="L18" i="2"/>
  <c r="M18" i="2" s="1"/>
  <c r="K18" i="2"/>
  <c r="J18" i="2"/>
  <c r="H18" i="2"/>
  <c r="K17" i="2"/>
  <c r="H17" i="2"/>
  <c r="J17" i="2" s="1"/>
  <c r="J16" i="2"/>
  <c r="H16" i="2"/>
  <c r="K16" i="2" s="1"/>
  <c r="L16" i="2" s="1"/>
  <c r="M16" i="2" s="1"/>
  <c r="H1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E81" i="1"/>
  <c r="H80" i="1"/>
  <c r="I80" i="1" s="1"/>
  <c r="J80" i="1" s="1"/>
  <c r="E80" i="1"/>
  <c r="G80" i="1" s="1"/>
  <c r="H79" i="1"/>
  <c r="I79" i="1" s="1"/>
  <c r="G79" i="1"/>
  <c r="E79" i="1"/>
  <c r="E78" i="1"/>
  <c r="E77" i="1"/>
  <c r="H76" i="1"/>
  <c r="I76" i="1" s="1"/>
  <c r="J76" i="1" s="1"/>
  <c r="E76" i="1"/>
  <c r="G76" i="1" s="1"/>
  <c r="H75" i="1"/>
  <c r="I75" i="1" s="1"/>
  <c r="G75" i="1"/>
  <c r="E75" i="1"/>
  <c r="G74" i="1"/>
  <c r="E74" i="1"/>
  <c r="E73" i="1"/>
  <c r="H72" i="1"/>
  <c r="I72" i="1" s="1"/>
  <c r="J72" i="1" s="1"/>
  <c r="E72" i="1"/>
  <c r="G72" i="1" s="1"/>
  <c r="H71" i="1"/>
  <c r="I71" i="1" s="1"/>
  <c r="G71" i="1"/>
  <c r="E71" i="1"/>
  <c r="G70" i="1"/>
  <c r="E70" i="1"/>
  <c r="E69" i="1"/>
  <c r="H68" i="1"/>
  <c r="I68" i="1" s="1"/>
  <c r="J68" i="1" s="1"/>
  <c r="E68" i="1"/>
  <c r="G68" i="1" s="1"/>
  <c r="H67" i="1"/>
  <c r="I67" i="1" s="1"/>
  <c r="G67" i="1"/>
  <c r="E67" i="1"/>
  <c r="E66" i="1"/>
  <c r="E65" i="1"/>
  <c r="H64" i="1"/>
  <c r="I64" i="1" s="1"/>
  <c r="J64" i="1" s="1"/>
  <c r="E64" i="1"/>
  <c r="G64" i="1" s="1"/>
  <c r="H63" i="1"/>
  <c r="G63" i="1"/>
  <c r="E63" i="1"/>
  <c r="E62" i="1"/>
  <c r="E61" i="1"/>
  <c r="H60" i="1"/>
  <c r="I60" i="1" s="1"/>
  <c r="J60" i="1" s="1"/>
  <c r="G60" i="1"/>
  <c r="E60" i="1"/>
  <c r="G59" i="1"/>
  <c r="E59" i="1"/>
  <c r="H59" i="1" s="1"/>
  <c r="G58" i="1"/>
  <c r="E58" i="1"/>
  <c r="H57" i="1"/>
  <c r="I57" i="1" s="1"/>
  <c r="J57" i="1" s="1"/>
  <c r="G57" i="1"/>
  <c r="E57" i="1"/>
  <c r="E56" i="1"/>
  <c r="J55" i="1"/>
  <c r="I55" i="1"/>
  <c r="G55" i="1"/>
  <c r="E55" i="1"/>
  <c r="H55" i="1" s="1"/>
  <c r="E54" i="1"/>
  <c r="G54" i="1" s="1"/>
  <c r="H53" i="1"/>
  <c r="I53" i="1" s="1"/>
  <c r="J53" i="1" s="1"/>
  <c r="G53" i="1"/>
  <c r="E53" i="1"/>
  <c r="H52" i="1"/>
  <c r="E52" i="1"/>
  <c r="G51" i="1"/>
  <c r="E51" i="1"/>
  <c r="H51" i="1" s="1"/>
  <c r="E50" i="1"/>
  <c r="H46" i="1"/>
  <c r="G46" i="1"/>
  <c r="E46" i="1"/>
  <c r="H45" i="1"/>
  <c r="E45" i="1"/>
  <c r="G45" i="1" s="1"/>
  <c r="I44" i="1"/>
  <c r="J44" i="1" s="1"/>
  <c r="H44" i="1"/>
  <c r="G44" i="1"/>
  <c r="E44" i="1"/>
  <c r="I43" i="1"/>
  <c r="J43" i="1" s="1"/>
  <c r="G43" i="1"/>
  <c r="E43" i="1"/>
  <c r="H43" i="1" s="1"/>
  <c r="I42" i="1"/>
  <c r="J42" i="1" s="1"/>
  <c r="H42" i="1"/>
  <c r="G42" i="1"/>
  <c r="E42" i="1"/>
  <c r="G41" i="1"/>
  <c r="E41" i="1"/>
  <c r="H41" i="1" s="1"/>
  <c r="I41" i="1" s="1"/>
  <c r="J41" i="1" s="1"/>
  <c r="I40" i="1"/>
  <c r="H40" i="1"/>
  <c r="G40" i="1"/>
  <c r="E40" i="1"/>
  <c r="G39" i="1"/>
  <c r="E39" i="1"/>
  <c r="H39" i="1" s="1"/>
  <c r="I39" i="1" s="1"/>
  <c r="J39" i="1" s="1"/>
  <c r="I38" i="1"/>
  <c r="H38" i="1"/>
  <c r="G38" i="1"/>
  <c r="E38" i="1"/>
  <c r="E37" i="1"/>
  <c r="H37" i="1" s="1"/>
  <c r="I36" i="1"/>
  <c r="J36" i="1" s="1"/>
  <c r="H36" i="1"/>
  <c r="G36" i="1"/>
  <c r="L36" i="1" s="1"/>
  <c r="E36" i="1"/>
  <c r="I35" i="1"/>
  <c r="E35" i="1"/>
  <c r="H35" i="1" s="1"/>
  <c r="I34" i="1"/>
  <c r="H34" i="1"/>
  <c r="G34" i="1"/>
  <c r="L34" i="1" s="1"/>
  <c r="E34" i="1"/>
  <c r="E33" i="1"/>
  <c r="H33" i="1" s="1"/>
  <c r="I32" i="1"/>
  <c r="J32" i="1" s="1"/>
  <c r="H32" i="1"/>
  <c r="G32" i="1"/>
  <c r="L32" i="1" s="1"/>
  <c r="E32" i="1"/>
  <c r="E31" i="1"/>
  <c r="H30" i="1"/>
  <c r="E30" i="1"/>
  <c r="G30" i="1" s="1"/>
  <c r="E29" i="1"/>
  <c r="H28" i="1"/>
  <c r="E28" i="1"/>
  <c r="G28" i="1" s="1"/>
  <c r="E27" i="1"/>
  <c r="H26" i="1"/>
  <c r="E26" i="1"/>
  <c r="G26" i="1" s="1"/>
  <c r="E25" i="1"/>
  <c r="H24" i="1"/>
  <c r="E24" i="1"/>
  <c r="G24" i="1" s="1"/>
  <c r="E23" i="1"/>
  <c r="H22" i="1"/>
  <c r="E22" i="1"/>
  <c r="G22" i="1" s="1"/>
  <c r="E21" i="1"/>
  <c r="H20" i="1"/>
  <c r="E20" i="1"/>
  <c r="G20" i="1" s="1"/>
  <c r="E19" i="1"/>
  <c r="H18" i="1"/>
  <c r="E18" i="1"/>
  <c r="G18" i="1" s="1"/>
  <c r="E17" i="1"/>
  <c r="H16" i="1"/>
  <c r="E16" i="1"/>
  <c r="G16" i="1" s="1"/>
  <c r="E15" i="1"/>
  <c r="C11" i="1"/>
  <c r="L75" i="1" s="1"/>
  <c r="N10" i="1"/>
  <c r="C5" i="1"/>
  <c r="L15" i="2" l="1"/>
  <c r="M15" i="2" s="1"/>
  <c r="L27" i="2"/>
  <c r="L31" i="2"/>
  <c r="M31" i="2" s="1"/>
  <c r="J15" i="2"/>
  <c r="L17" i="2"/>
  <c r="M17" i="2" s="1"/>
  <c r="J19" i="2"/>
  <c r="L21" i="2"/>
  <c r="M21" i="2" s="1"/>
  <c r="J23" i="2"/>
  <c r="L25" i="2"/>
  <c r="M25" i="2" s="1"/>
  <c r="J27" i="2"/>
  <c r="L29" i="2"/>
  <c r="M29" i="2" s="1"/>
  <c r="J31" i="2"/>
  <c r="L33" i="2"/>
  <c r="M33" i="2" s="1"/>
  <c r="K15" i="2"/>
  <c r="K19" i="2"/>
  <c r="L19" i="2" s="1"/>
  <c r="M19" i="2" s="1"/>
  <c r="K23" i="2"/>
  <c r="L23" i="2" s="1"/>
  <c r="M23" i="2" s="1"/>
  <c r="K27" i="2"/>
  <c r="K31" i="2"/>
  <c r="L46" i="1"/>
  <c r="L26" i="1"/>
  <c r="I21" i="1"/>
  <c r="I29" i="1"/>
  <c r="I27" i="1"/>
  <c r="J27" i="1" s="1"/>
  <c r="L38" i="1"/>
  <c r="G50" i="1"/>
  <c r="H50" i="1"/>
  <c r="I50" i="1" s="1"/>
  <c r="J50" i="1" s="1"/>
  <c r="L53" i="1"/>
  <c r="H66" i="1"/>
  <c r="I66" i="1" s="1"/>
  <c r="J66" i="1" s="1"/>
  <c r="G66" i="1"/>
  <c r="H69" i="1"/>
  <c r="G69" i="1"/>
  <c r="I69" i="1"/>
  <c r="J69" i="1" s="1"/>
  <c r="L71" i="1"/>
  <c r="G15" i="1"/>
  <c r="I16" i="1"/>
  <c r="J16" i="1" s="1"/>
  <c r="G17" i="1"/>
  <c r="I18" i="1"/>
  <c r="J18" i="1" s="1"/>
  <c r="M18" i="1"/>
  <c r="G19" i="1"/>
  <c r="I20" i="1"/>
  <c r="J20" i="1" s="1"/>
  <c r="G21" i="1"/>
  <c r="L21" i="1" s="1"/>
  <c r="N21" i="1" s="1"/>
  <c r="I22" i="1"/>
  <c r="J22" i="1" s="1"/>
  <c r="G23" i="1"/>
  <c r="I24" i="1"/>
  <c r="J24" i="1" s="1"/>
  <c r="G25" i="1"/>
  <c r="I26" i="1"/>
  <c r="J26" i="1" s="1"/>
  <c r="M26" i="1"/>
  <c r="G27" i="1"/>
  <c r="I28" i="1"/>
  <c r="J28" i="1" s="1"/>
  <c r="G29" i="1"/>
  <c r="L29" i="1" s="1"/>
  <c r="N29" i="1" s="1"/>
  <c r="I30" i="1"/>
  <c r="J30" i="1" s="1"/>
  <c r="G31" i="1"/>
  <c r="G33" i="1"/>
  <c r="L33" i="1" s="1"/>
  <c r="G37" i="1"/>
  <c r="M37" i="1"/>
  <c r="L39" i="1"/>
  <c r="L40" i="1"/>
  <c r="M41" i="1"/>
  <c r="H56" i="1"/>
  <c r="I56" i="1" s="1"/>
  <c r="J56" i="1" s="1"/>
  <c r="G56" i="1"/>
  <c r="L57" i="1"/>
  <c r="H62" i="1"/>
  <c r="I62" i="1" s="1"/>
  <c r="J62" i="1" s="1"/>
  <c r="G62" i="1"/>
  <c r="L67" i="1"/>
  <c r="H15" i="1"/>
  <c r="I15" i="1" s="1"/>
  <c r="J15" i="1" s="1"/>
  <c r="H19" i="1"/>
  <c r="I19" i="1" s="1"/>
  <c r="J19" i="1" s="1"/>
  <c r="H25" i="1"/>
  <c r="I25" i="1" s="1"/>
  <c r="J25" i="1" s="1"/>
  <c r="H31" i="1"/>
  <c r="I31" i="1" s="1"/>
  <c r="J31" i="1" s="1"/>
  <c r="J34" i="1"/>
  <c r="I37" i="1"/>
  <c r="J37" i="1" s="1"/>
  <c r="L41" i="1"/>
  <c r="N41" i="1" s="1"/>
  <c r="L68" i="1"/>
  <c r="L80" i="1"/>
  <c r="H17" i="1"/>
  <c r="I17" i="1" s="1"/>
  <c r="J17" i="1" s="1"/>
  <c r="H21" i="1"/>
  <c r="H23" i="1"/>
  <c r="I23" i="1" s="1"/>
  <c r="J23" i="1" s="1"/>
  <c r="H27" i="1"/>
  <c r="H29" i="1"/>
  <c r="I33" i="1"/>
  <c r="J38" i="1"/>
  <c r="L42" i="1"/>
  <c r="C12" i="1"/>
  <c r="M20" i="1" s="1"/>
  <c r="M15" i="1"/>
  <c r="M17" i="1"/>
  <c r="M21" i="1"/>
  <c r="M23" i="1"/>
  <c r="M25" i="1"/>
  <c r="M29" i="1"/>
  <c r="M31" i="1"/>
  <c r="M32" i="1"/>
  <c r="N32" i="1" s="1"/>
  <c r="G35" i="1"/>
  <c r="L35" i="1" s="1"/>
  <c r="M35" i="1"/>
  <c r="M36" i="1"/>
  <c r="N36" i="1" s="1"/>
  <c r="J40" i="1"/>
  <c r="L43" i="1"/>
  <c r="L44" i="1"/>
  <c r="M44" i="1"/>
  <c r="L45" i="1"/>
  <c r="L79" i="1"/>
  <c r="I45" i="1"/>
  <c r="J45" i="1" s="1"/>
  <c r="I46" i="1"/>
  <c r="J46" i="1" s="1"/>
  <c r="I51" i="1"/>
  <c r="J51" i="1" s="1"/>
  <c r="H74" i="1"/>
  <c r="I74" i="1" s="1"/>
  <c r="I52" i="1"/>
  <c r="J52" i="1" s="1"/>
  <c r="L55" i="1"/>
  <c r="I63" i="1"/>
  <c r="J63" i="1" s="1"/>
  <c r="H73" i="1"/>
  <c r="G73" i="1"/>
  <c r="I73" i="1"/>
  <c r="J73" i="1" s="1"/>
  <c r="G52" i="1"/>
  <c r="H54" i="1"/>
  <c r="I54" i="1" s="1"/>
  <c r="J54" i="1" s="1"/>
  <c r="H58" i="1"/>
  <c r="I58" i="1" s="1"/>
  <c r="I59" i="1"/>
  <c r="J59" i="1" s="1"/>
  <c r="L60" i="1"/>
  <c r="H61" i="1"/>
  <c r="I61" i="1" s="1"/>
  <c r="J61" i="1" s="1"/>
  <c r="G61" i="1"/>
  <c r="L64" i="1"/>
  <c r="H65" i="1"/>
  <c r="I65" i="1" s="1"/>
  <c r="G65" i="1"/>
  <c r="L65" i="1" s="1"/>
  <c r="H70" i="1"/>
  <c r="I70" i="1" s="1"/>
  <c r="L72" i="1"/>
  <c r="L76" i="1"/>
  <c r="H78" i="1"/>
  <c r="I78" i="1" s="1"/>
  <c r="J78" i="1" s="1"/>
  <c r="G78" i="1"/>
  <c r="H77" i="1"/>
  <c r="I77" i="1" s="1"/>
  <c r="J77" i="1" s="1"/>
  <c r="G77" i="1"/>
  <c r="H81" i="1"/>
  <c r="I81" i="1" s="1"/>
  <c r="J81" i="1" s="1"/>
  <c r="G81" i="1"/>
  <c r="J67" i="1"/>
  <c r="J71" i="1"/>
  <c r="J75" i="1"/>
  <c r="J79" i="1"/>
  <c r="M27" i="2" l="1"/>
  <c r="R36" i="1"/>
  <c r="S36" i="1"/>
  <c r="Q36" i="1"/>
  <c r="O36" i="1"/>
  <c r="P36" i="1"/>
  <c r="J58" i="1"/>
  <c r="L58" i="1"/>
  <c r="R32" i="1"/>
  <c r="S32" i="1"/>
  <c r="Q32" i="1"/>
  <c r="O32" i="1"/>
  <c r="P32" i="1"/>
  <c r="J70" i="1"/>
  <c r="L70" i="1"/>
  <c r="J74" i="1"/>
  <c r="L74" i="1"/>
  <c r="N74" i="1" s="1"/>
  <c r="L62" i="1"/>
  <c r="Q29" i="1"/>
  <c r="P29" i="1"/>
  <c r="S29" i="1"/>
  <c r="O29" i="1"/>
  <c r="R29" i="1"/>
  <c r="J29" i="1"/>
  <c r="N46" i="1"/>
  <c r="L78" i="1"/>
  <c r="L73" i="1"/>
  <c r="J33" i="1"/>
  <c r="L56" i="1"/>
  <c r="M40" i="1"/>
  <c r="L37" i="1"/>
  <c r="N37" i="1" s="1"/>
  <c r="L31" i="1"/>
  <c r="N31" i="1" s="1"/>
  <c r="M28" i="1"/>
  <c r="L23" i="1"/>
  <c r="N23" i="1" s="1"/>
  <c r="L15" i="1"/>
  <c r="N15" i="1" s="1"/>
  <c r="L69" i="1"/>
  <c r="L51" i="1"/>
  <c r="L22" i="1"/>
  <c r="N22" i="1" s="1"/>
  <c r="L24" i="1"/>
  <c r="L16" i="1"/>
  <c r="N55" i="1"/>
  <c r="N26" i="1"/>
  <c r="J65" i="1"/>
  <c r="L52" i="1"/>
  <c r="N44" i="1"/>
  <c r="K80" i="1"/>
  <c r="M78" i="1"/>
  <c r="K76" i="1"/>
  <c r="M74" i="1"/>
  <c r="K72" i="1"/>
  <c r="M70" i="1"/>
  <c r="K68" i="1"/>
  <c r="M66" i="1"/>
  <c r="K64" i="1"/>
  <c r="M62" i="1"/>
  <c r="K60" i="1"/>
  <c r="K81" i="1"/>
  <c r="M79" i="1"/>
  <c r="K77" i="1"/>
  <c r="M75" i="1"/>
  <c r="N75" i="1" s="1"/>
  <c r="K73" i="1"/>
  <c r="M71" i="1"/>
  <c r="K69" i="1"/>
  <c r="M67" i="1"/>
  <c r="K65" i="1"/>
  <c r="M63" i="1"/>
  <c r="K61" i="1"/>
  <c r="M59" i="1"/>
  <c r="K79" i="1"/>
  <c r="K78" i="1"/>
  <c r="K75" i="1"/>
  <c r="K74" i="1"/>
  <c r="K71" i="1"/>
  <c r="K70" i="1"/>
  <c r="K67" i="1"/>
  <c r="K66" i="1"/>
  <c r="K63" i="1"/>
  <c r="K62" i="1"/>
  <c r="M56" i="1"/>
  <c r="K54" i="1"/>
  <c r="M52" i="1"/>
  <c r="K50" i="1"/>
  <c r="K45" i="1"/>
  <c r="M80" i="1"/>
  <c r="N80" i="1" s="1"/>
  <c r="M76" i="1"/>
  <c r="N76" i="1" s="1"/>
  <c r="M81" i="1"/>
  <c r="M73" i="1"/>
  <c r="M58" i="1"/>
  <c r="M54" i="1"/>
  <c r="K51" i="1"/>
  <c r="M77" i="1"/>
  <c r="M68" i="1"/>
  <c r="K59" i="1"/>
  <c r="K58" i="1"/>
  <c r="M57" i="1"/>
  <c r="M55" i="1"/>
  <c r="K53" i="1"/>
  <c r="K52" i="1"/>
  <c r="M69" i="1"/>
  <c r="M65" i="1"/>
  <c r="N65" i="1" s="1"/>
  <c r="M61" i="1"/>
  <c r="K55" i="1"/>
  <c r="M50" i="1"/>
  <c r="K46" i="1"/>
  <c r="K57" i="1"/>
  <c r="K39" i="1"/>
  <c r="K38" i="1"/>
  <c r="K34" i="1"/>
  <c r="K30" i="1"/>
  <c r="K28" i="1"/>
  <c r="K26" i="1"/>
  <c r="K24" i="1"/>
  <c r="K22" i="1"/>
  <c r="K20" i="1"/>
  <c r="K18" i="1"/>
  <c r="K16" i="1"/>
  <c r="M45" i="1"/>
  <c r="N45" i="1" s="1"/>
  <c r="K44" i="1"/>
  <c r="M43" i="1"/>
  <c r="M42" i="1"/>
  <c r="K33" i="1"/>
  <c r="M60" i="1"/>
  <c r="N60" i="1" s="1"/>
  <c r="K56" i="1"/>
  <c r="M53" i="1"/>
  <c r="N53" i="1" s="1"/>
  <c r="K35" i="1"/>
  <c r="M72" i="1"/>
  <c r="N72" i="1" s="1"/>
  <c r="M64" i="1"/>
  <c r="N64" i="1" s="1"/>
  <c r="M51" i="1"/>
  <c r="K43" i="1"/>
  <c r="K42" i="1"/>
  <c r="K36" i="1"/>
  <c r="K32" i="1"/>
  <c r="K31" i="1"/>
  <c r="K29" i="1"/>
  <c r="K27" i="1"/>
  <c r="K25" i="1"/>
  <c r="K23" i="1"/>
  <c r="K21" i="1"/>
  <c r="K19" i="1"/>
  <c r="K17" i="1"/>
  <c r="K15" i="1"/>
  <c r="K41" i="1"/>
  <c r="K40" i="1"/>
  <c r="M39" i="1"/>
  <c r="M38" i="1"/>
  <c r="N38" i="1" s="1"/>
  <c r="K37" i="1"/>
  <c r="N68" i="1"/>
  <c r="N40" i="1"/>
  <c r="M34" i="1"/>
  <c r="N34" i="1" s="1"/>
  <c r="M30" i="1"/>
  <c r="L25" i="1"/>
  <c r="N25" i="1" s="1"/>
  <c r="M22" i="1"/>
  <c r="L17" i="1"/>
  <c r="N17" i="1" s="1"/>
  <c r="M46" i="1"/>
  <c r="L63" i="1"/>
  <c r="N63" i="1" s="1"/>
  <c r="J35" i="1"/>
  <c r="L18" i="1"/>
  <c r="N18" i="1" s="1"/>
  <c r="R41" i="1"/>
  <c r="P41" i="1"/>
  <c r="Q41" i="1"/>
  <c r="O41" i="1"/>
  <c r="S41" i="1"/>
  <c r="N57" i="1"/>
  <c r="Q21" i="1"/>
  <c r="R21" i="1"/>
  <c r="P21" i="1"/>
  <c r="S21" i="1"/>
  <c r="O21" i="1"/>
  <c r="L50" i="1"/>
  <c r="J21" i="1"/>
  <c r="L81" i="1"/>
  <c r="N81" i="1" s="1"/>
  <c r="L77" i="1"/>
  <c r="L61" i="1"/>
  <c r="N61" i="1" s="1"/>
  <c r="N79" i="1"/>
  <c r="N43" i="1"/>
  <c r="N35" i="1"/>
  <c r="M27" i="1"/>
  <c r="M19" i="1"/>
  <c r="N42" i="1"/>
  <c r="N67" i="1"/>
  <c r="L59" i="1"/>
  <c r="N59" i="1" s="1"/>
  <c r="N39" i="1"/>
  <c r="M33" i="1"/>
  <c r="N33" i="1" s="1"/>
  <c r="L27" i="1"/>
  <c r="M24" i="1"/>
  <c r="L19" i="1"/>
  <c r="N19" i="1" s="1"/>
  <c r="M16" i="1"/>
  <c r="N71" i="1"/>
  <c r="L66" i="1"/>
  <c r="N66" i="1" s="1"/>
  <c r="L54" i="1"/>
  <c r="N54" i="1" s="1"/>
  <c r="L30" i="1"/>
  <c r="N30" i="1" s="1"/>
  <c r="L28" i="1"/>
  <c r="N28" i="1" s="1"/>
  <c r="L20" i="1"/>
  <c r="N20" i="1" s="1"/>
  <c r="P38" i="1" l="1"/>
  <c r="R38" i="1"/>
  <c r="S38" i="1"/>
  <c r="Q38" i="1"/>
  <c r="O38" i="1"/>
  <c r="S76" i="1"/>
  <c r="O76" i="1"/>
  <c r="R76" i="1"/>
  <c r="Q76" i="1"/>
  <c r="P76" i="1"/>
  <c r="T76" i="1"/>
  <c r="R53" i="1"/>
  <c r="Q53" i="1"/>
  <c r="P53" i="1"/>
  <c r="T53" i="1"/>
  <c r="O53" i="1"/>
  <c r="S53" i="1"/>
  <c r="T65" i="1"/>
  <c r="P65" i="1"/>
  <c r="S65" i="1"/>
  <c r="O65" i="1"/>
  <c r="R65" i="1"/>
  <c r="Q65" i="1"/>
  <c r="S80" i="1"/>
  <c r="O80" i="1"/>
  <c r="R80" i="1"/>
  <c r="Q80" i="1"/>
  <c r="P80" i="1"/>
  <c r="T80" i="1"/>
  <c r="S64" i="1"/>
  <c r="O64" i="1"/>
  <c r="R64" i="1"/>
  <c r="Q64" i="1"/>
  <c r="T64" i="1"/>
  <c r="P64" i="1"/>
  <c r="S45" i="1"/>
  <c r="O45" i="1"/>
  <c r="Q45" i="1"/>
  <c r="P45" i="1"/>
  <c r="R45" i="1"/>
  <c r="P33" i="1"/>
  <c r="O33" i="1"/>
  <c r="S33" i="1"/>
  <c r="Q33" i="1"/>
  <c r="R33" i="1"/>
  <c r="S72" i="1"/>
  <c r="O72" i="1"/>
  <c r="R72" i="1"/>
  <c r="Q72" i="1"/>
  <c r="P72" i="1"/>
  <c r="T72" i="1"/>
  <c r="S60" i="1"/>
  <c r="O60" i="1"/>
  <c r="R60" i="1"/>
  <c r="Q60" i="1"/>
  <c r="T60" i="1"/>
  <c r="P60" i="1"/>
  <c r="R43" i="1"/>
  <c r="P43" i="1"/>
  <c r="O43" i="1"/>
  <c r="S43" i="1"/>
  <c r="Q43" i="1"/>
  <c r="R63" i="1"/>
  <c r="Q63" i="1"/>
  <c r="S63" i="1"/>
  <c r="P63" i="1"/>
  <c r="O63" i="1"/>
  <c r="T63" i="1"/>
  <c r="S22" i="1"/>
  <c r="O22" i="1"/>
  <c r="R22" i="1"/>
  <c r="P22" i="1"/>
  <c r="Q22" i="1"/>
  <c r="P37" i="1"/>
  <c r="O37" i="1"/>
  <c r="S37" i="1"/>
  <c r="R37" i="1"/>
  <c r="Q37" i="1"/>
  <c r="N73" i="1"/>
  <c r="Q46" i="1"/>
  <c r="S46" i="1"/>
  <c r="P46" i="1"/>
  <c r="R46" i="1"/>
  <c r="O46" i="1"/>
  <c r="N62" i="1"/>
  <c r="Q74" i="1"/>
  <c r="T74" i="1"/>
  <c r="P74" i="1"/>
  <c r="S74" i="1"/>
  <c r="R74" i="1"/>
  <c r="O74" i="1"/>
  <c r="S54" i="1"/>
  <c r="O54" i="1"/>
  <c r="R54" i="1"/>
  <c r="Q54" i="1"/>
  <c r="P54" i="1"/>
  <c r="T54" i="1"/>
  <c r="Q19" i="1"/>
  <c r="P19" i="1"/>
  <c r="R19" i="1"/>
  <c r="S19" i="1"/>
  <c r="O19" i="1"/>
  <c r="R39" i="1"/>
  <c r="P39" i="1"/>
  <c r="S39" i="1"/>
  <c r="Q39" i="1"/>
  <c r="O39" i="1"/>
  <c r="R79" i="1"/>
  <c r="Q79" i="1"/>
  <c r="S79" i="1"/>
  <c r="P79" i="1"/>
  <c r="O79" i="1"/>
  <c r="T79" i="1"/>
  <c r="Q23" i="1"/>
  <c r="P23" i="1"/>
  <c r="R23" i="1"/>
  <c r="S23" i="1"/>
  <c r="O23" i="1"/>
  <c r="N58" i="1"/>
  <c r="P42" i="1"/>
  <c r="R42" i="1"/>
  <c r="O42" i="1"/>
  <c r="S42" i="1"/>
  <c r="Q42" i="1"/>
  <c r="S57" i="1"/>
  <c r="R57" i="1"/>
  <c r="O57" i="1"/>
  <c r="T57" i="1"/>
  <c r="Q57" i="1"/>
  <c r="P57" i="1"/>
  <c r="S68" i="1"/>
  <c r="O68" i="1"/>
  <c r="R68" i="1"/>
  <c r="Q68" i="1"/>
  <c r="P68" i="1"/>
  <c r="T68" i="1"/>
  <c r="T55" i="1"/>
  <c r="P55" i="1"/>
  <c r="S55" i="1"/>
  <c r="R55" i="1"/>
  <c r="Q55" i="1"/>
  <c r="O55" i="1"/>
  <c r="S20" i="1"/>
  <c r="O20" i="1"/>
  <c r="P20" i="1"/>
  <c r="R20" i="1"/>
  <c r="Q20" i="1"/>
  <c r="T61" i="1"/>
  <c r="P61" i="1"/>
  <c r="S61" i="1"/>
  <c r="O61" i="1"/>
  <c r="R61" i="1"/>
  <c r="Q61" i="1"/>
  <c r="S18" i="1"/>
  <c r="O18" i="1"/>
  <c r="R18" i="1"/>
  <c r="P18" i="1"/>
  <c r="Q18" i="1"/>
  <c r="Q17" i="1"/>
  <c r="R17" i="1"/>
  <c r="P17" i="1"/>
  <c r="S17" i="1"/>
  <c r="O17" i="1"/>
  <c r="R34" i="1"/>
  <c r="P34" i="1"/>
  <c r="O34" i="1"/>
  <c r="Q34" i="1"/>
  <c r="S34" i="1"/>
  <c r="P44" i="1"/>
  <c r="R44" i="1"/>
  <c r="S44" i="1"/>
  <c r="Q44" i="1"/>
  <c r="O44" i="1"/>
  <c r="S26" i="1"/>
  <c r="O26" i="1"/>
  <c r="R26" i="1"/>
  <c r="Q26" i="1"/>
  <c r="P26" i="1"/>
  <c r="N16" i="1"/>
  <c r="N51" i="1"/>
  <c r="N56" i="1"/>
  <c r="N70" i="1"/>
  <c r="S30" i="1"/>
  <c r="O30" i="1"/>
  <c r="R30" i="1"/>
  <c r="Q30" i="1"/>
  <c r="P30" i="1"/>
  <c r="T81" i="1"/>
  <c r="P81" i="1"/>
  <c r="S81" i="1"/>
  <c r="O81" i="1"/>
  <c r="R81" i="1"/>
  <c r="Q81" i="1"/>
  <c r="Q25" i="1"/>
  <c r="P25" i="1"/>
  <c r="R25" i="1"/>
  <c r="S25" i="1"/>
  <c r="O25" i="1"/>
  <c r="Q15" i="1"/>
  <c r="R15" i="1"/>
  <c r="P15" i="1"/>
  <c r="S15" i="1"/>
  <c r="O15" i="1"/>
  <c r="Q66" i="1"/>
  <c r="T66" i="1"/>
  <c r="P66" i="1"/>
  <c r="S66" i="1"/>
  <c r="R66" i="1"/>
  <c r="O66" i="1"/>
  <c r="Q59" i="1"/>
  <c r="T59" i="1"/>
  <c r="O59" i="1"/>
  <c r="S59" i="1"/>
  <c r="R59" i="1"/>
  <c r="P59" i="1"/>
  <c r="N50" i="1"/>
  <c r="S28" i="1"/>
  <c r="O28" i="1"/>
  <c r="P28" i="1"/>
  <c r="R28" i="1"/>
  <c r="Q28" i="1"/>
  <c r="R71" i="1"/>
  <c r="Q71" i="1"/>
  <c r="S71" i="1"/>
  <c r="P71" i="1"/>
  <c r="O71" i="1"/>
  <c r="T71" i="1"/>
  <c r="N27" i="1"/>
  <c r="R67" i="1"/>
  <c r="Q67" i="1"/>
  <c r="S67" i="1"/>
  <c r="P67" i="1"/>
  <c r="T67" i="1"/>
  <c r="O67" i="1"/>
  <c r="P35" i="1"/>
  <c r="R35" i="1"/>
  <c r="S35" i="1"/>
  <c r="Q35" i="1"/>
  <c r="O35" i="1"/>
  <c r="N77" i="1"/>
  <c r="P40" i="1"/>
  <c r="R40" i="1"/>
  <c r="Q40" i="1"/>
  <c r="O40" i="1"/>
  <c r="S40" i="1"/>
  <c r="R75" i="1"/>
  <c r="Q75" i="1"/>
  <c r="S75" i="1"/>
  <c r="P75" i="1"/>
  <c r="O75" i="1"/>
  <c r="T75" i="1"/>
  <c r="N52" i="1"/>
  <c r="N24" i="1"/>
  <c r="N69" i="1"/>
  <c r="P31" i="1"/>
  <c r="R31" i="1"/>
  <c r="Q31" i="1"/>
  <c r="S31" i="1"/>
  <c r="O31" i="1"/>
  <c r="N78" i="1"/>
  <c r="Q27" i="1" l="1"/>
  <c r="P27" i="1"/>
  <c r="S27" i="1"/>
  <c r="O27" i="1"/>
  <c r="R27" i="1"/>
  <c r="S50" i="1"/>
  <c r="O50" i="1"/>
  <c r="P50" i="1"/>
  <c r="T50" i="1"/>
  <c r="R50" i="1"/>
  <c r="Q50" i="1"/>
  <c r="T51" i="1"/>
  <c r="P51" i="1"/>
  <c r="Q51" i="1"/>
  <c r="O51" i="1"/>
  <c r="S51" i="1"/>
  <c r="R51" i="1"/>
  <c r="Q52" i="1"/>
  <c r="R52" i="1"/>
  <c r="P52" i="1"/>
  <c r="T52" i="1"/>
  <c r="O52" i="1"/>
  <c r="S52" i="1"/>
  <c r="S16" i="1"/>
  <c r="O16" i="1"/>
  <c r="P16" i="1"/>
  <c r="R16" i="1"/>
  <c r="Q16" i="1"/>
  <c r="T58" i="1"/>
  <c r="P58" i="1"/>
  <c r="S58" i="1"/>
  <c r="R58" i="1"/>
  <c r="Q58" i="1"/>
  <c r="O58" i="1"/>
  <c r="T73" i="1"/>
  <c r="P73" i="1"/>
  <c r="S73" i="1"/>
  <c r="O73" i="1"/>
  <c r="R73" i="1"/>
  <c r="Q73" i="1"/>
  <c r="T77" i="1"/>
  <c r="P77" i="1"/>
  <c r="S77" i="1"/>
  <c r="O77" i="1"/>
  <c r="R77" i="1"/>
  <c r="Q77" i="1"/>
  <c r="T69" i="1"/>
  <c r="P69" i="1"/>
  <c r="S69" i="1"/>
  <c r="O69" i="1"/>
  <c r="R69" i="1"/>
  <c r="Q69" i="1"/>
  <c r="Q70" i="1"/>
  <c r="T70" i="1"/>
  <c r="P70" i="1"/>
  <c r="S70" i="1"/>
  <c r="R70" i="1"/>
  <c r="O70" i="1"/>
  <c r="Q78" i="1"/>
  <c r="T78" i="1"/>
  <c r="P78" i="1"/>
  <c r="S78" i="1"/>
  <c r="R78" i="1"/>
  <c r="O78" i="1"/>
  <c r="S24" i="1"/>
  <c r="O24" i="1"/>
  <c r="R24" i="1"/>
  <c r="Q24" i="1"/>
  <c r="P24" i="1"/>
  <c r="Q56" i="1"/>
  <c r="T56" i="1"/>
  <c r="O56" i="1"/>
  <c r="S56" i="1"/>
  <c r="R56" i="1"/>
  <c r="P56" i="1"/>
  <c r="Q62" i="1"/>
  <c r="T62" i="1"/>
  <c r="P62" i="1"/>
  <c r="S62" i="1"/>
  <c r="R62" i="1"/>
  <c r="O62" i="1"/>
</calcChain>
</file>

<file path=xl/sharedStrings.xml><?xml version="1.0" encoding="utf-8"?>
<sst xmlns="http://schemas.openxmlformats.org/spreadsheetml/2006/main" count="81" uniqueCount="38">
  <si>
    <t>b</t>
  </si>
  <si>
    <r>
      <t>γ</t>
    </r>
    <r>
      <rPr>
        <vertAlign val="subscript"/>
        <sz val="10"/>
        <color theme="1"/>
        <rFont val="Calibri"/>
        <family val="2"/>
      </rPr>
      <t>w</t>
    </r>
    <r>
      <rPr>
        <sz val="10"/>
        <color theme="1"/>
        <rFont val="Calibri"/>
        <family val="2"/>
      </rPr>
      <t xml:space="preserve">   KN</t>
    </r>
    <r>
      <rPr>
        <sz val="10"/>
        <color theme="1"/>
        <rFont val="Times New Roman"/>
        <family val="1"/>
      </rPr>
      <t>/m</t>
    </r>
    <r>
      <rPr>
        <vertAlign val="superscript"/>
        <sz val="10"/>
        <color theme="1"/>
        <rFont val="Times New Roman"/>
        <family val="1"/>
      </rPr>
      <t>3</t>
    </r>
  </si>
  <si>
    <r>
      <t>γ</t>
    </r>
    <r>
      <rPr>
        <vertAlign val="subscript"/>
        <sz val="10"/>
        <color theme="1"/>
        <rFont val="Calibri"/>
        <family val="2"/>
      </rPr>
      <t>b</t>
    </r>
    <r>
      <rPr>
        <sz val="10"/>
        <color theme="1"/>
        <rFont val="Calibri"/>
        <family val="2"/>
      </rPr>
      <t xml:space="preserve">   KN</t>
    </r>
    <r>
      <rPr>
        <sz val="10"/>
        <color theme="1"/>
        <rFont val="Times New Roman"/>
        <family val="1"/>
      </rPr>
      <t>/m</t>
    </r>
    <r>
      <rPr>
        <vertAlign val="superscript"/>
        <sz val="10"/>
        <color theme="1"/>
        <rFont val="Times New Roman"/>
        <family val="1"/>
      </rPr>
      <t>3</t>
    </r>
  </si>
  <si>
    <r>
      <t>γ'   KN</t>
    </r>
    <r>
      <rPr>
        <sz val="10"/>
        <color theme="1"/>
        <rFont val="Times New Roman"/>
        <family val="1"/>
      </rPr>
      <t>/m</t>
    </r>
    <r>
      <rPr>
        <vertAlign val="superscript"/>
        <sz val="10"/>
        <color theme="1"/>
        <rFont val="Times New Roman"/>
        <family val="1"/>
      </rPr>
      <t>3</t>
    </r>
  </si>
  <si>
    <r>
      <t>γ</t>
    </r>
    <r>
      <rPr>
        <vertAlign val="subscript"/>
        <sz val="10"/>
        <color theme="1"/>
        <rFont val="Calibri"/>
        <family val="2"/>
      </rPr>
      <t>sat</t>
    </r>
    <r>
      <rPr>
        <sz val="10"/>
        <color theme="1"/>
        <rFont val="Calibri"/>
        <family val="2"/>
      </rPr>
      <t xml:space="preserve">   KN</t>
    </r>
    <r>
      <rPr>
        <sz val="10"/>
        <color theme="1"/>
        <rFont val="Times New Roman"/>
        <family val="1"/>
      </rPr>
      <t>/m</t>
    </r>
    <r>
      <rPr>
        <vertAlign val="superscript"/>
        <sz val="10"/>
        <color theme="1"/>
        <rFont val="Times New Roman"/>
        <family val="1"/>
      </rPr>
      <t>3</t>
    </r>
  </si>
  <si>
    <r>
      <rPr>
        <sz val="10"/>
        <color theme="1"/>
        <rFont val="Calibri"/>
        <family val="2"/>
      </rPr>
      <t>φ'</t>
    </r>
    <r>
      <rPr>
        <sz val="10"/>
        <color theme="1"/>
        <rFont val="Times New Roman"/>
        <family val="1"/>
      </rPr>
      <t xml:space="preserve">      ….</t>
    </r>
    <r>
      <rPr>
        <sz val="10"/>
        <color theme="1"/>
        <rFont val="Calibri"/>
        <family val="2"/>
      </rPr>
      <t>⁰</t>
    </r>
  </si>
  <si>
    <t>c'   kPa</t>
  </si>
  <si>
    <r>
      <t xml:space="preserve">L  </t>
    </r>
    <r>
      <rPr>
        <sz val="10"/>
        <color theme="1"/>
        <rFont val="Times New Roman"/>
        <family val="1"/>
      </rPr>
      <t>m</t>
    </r>
  </si>
  <si>
    <t>L1</t>
  </si>
  <si>
    <t>L2</t>
  </si>
  <si>
    <t>L3</t>
  </si>
  <si>
    <t>L4</t>
  </si>
  <si>
    <r>
      <t>C   Ns/m</t>
    </r>
    <r>
      <rPr>
        <vertAlign val="superscript"/>
        <sz val="10"/>
        <color theme="1"/>
        <rFont val="Times New Roman"/>
        <family val="1"/>
      </rPr>
      <t>3</t>
    </r>
  </si>
  <si>
    <t>m</t>
  </si>
  <si>
    <t>g</t>
  </si>
  <si>
    <t>Kg</t>
  </si>
  <si>
    <t>Date</t>
  </si>
  <si>
    <t>h</t>
  </si>
  <si>
    <r>
      <t>h</t>
    </r>
    <r>
      <rPr>
        <vertAlign val="subscript"/>
        <sz val="10"/>
        <color theme="1"/>
        <rFont val="Times New Roman"/>
        <family val="1"/>
      </rPr>
      <t>w</t>
    </r>
  </si>
  <si>
    <t>L</t>
  </si>
  <si>
    <r>
      <t>t</t>
    </r>
    <r>
      <rPr>
        <vertAlign val="subscript"/>
        <sz val="11"/>
        <color theme="1"/>
        <rFont val="Times New Roman"/>
        <family val="1"/>
      </rPr>
      <t>d</t>
    </r>
  </si>
  <si>
    <r>
      <rPr>
        <sz val="11"/>
        <color theme="1"/>
        <rFont val="Times New Roman"/>
        <family val="1"/>
      </rPr>
      <t>p</t>
    </r>
    <r>
      <rPr>
        <vertAlign val="subscript"/>
        <sz val="11"/>
        <color theme="1"/>
        <rFont val="Times New Roman"/>
        <family val="1"/>
      </rPr>
      <t>w</t>
    </r>
  </si>
  <si>
    <r>
      <t>t</t>
    </r>
    <r>
      <rPr>
        <vertAlign val="subscript"/>
        <sz val="11"/>
        <color theme="1"/>
        <rFont val="Times New Roman"/>
        <family val="1"/>
      </rPr>
      <t>r</t>
    </r>
  </si>
  <si>
    <t>FOS</t>
  </si>
  <si>
    <t>A</t>
  </si>
  <si>
    <t>B</t>
  </si>
  <si>
    <t>v (m/s)</t>
  </si>
  <si>
    <t>v (mm/hr)</t>
  </si>
  <si>
    <t>v (m/hr)</t>
  </si>
  <si>
    <t>v (mm/s)</t>
  </si>
  <si>
    <t>v (km/s)</t>
  </si>
  <si>
    <t>v (km/hr)</t>
  </si>
  <si>
    <t>Unit weight of water</t>
  </si>
  <si>
    <t>Unit weight of soil</t>
  </si>
  <si>
    <t>Saturated unit weight of soil</t>
  </si>
  <si>
    <t>Effective internal friction angle</t>
  </si>
  <si>
    <t>Effective cohesion</t>
  </si>
  <si>
    <r>
      <rPr>
        <sz val="10"/>
        <color theme="1"/>
        <rFont val="Calibri"/>
        <family val="2"/>
      </rPr>
      <t>φ'</t>
    </r>
    <r>
      <rPr>
        <sz val="10"/>
        <color theme="1"/>
        <rFont val="Times New Roman"/>
        <family val="1"/>
      </rPr>
      <t xml:space="preserve">     </t>
    </r>
    <r>
      <rPr>
        <sz val="10"/>
        <color theme="1"/>
        <rFont val="Calibri"/>
        <family val="2"/>
      </rPr>
      <t>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</si>
</sst>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vertAlign val="subscript"/>
      <sz val="10"/>
      <color theme="1"/>
      <name val="Calibri"/>
      <family val="2"/>
    </font>
    <font>
      <vertAlign val="superscript"/>
      <sz val="10"/>
      <color theme="1"/>
      <name val="Times New Roman"/>
      <family val="1"/>
    </font>
    <font>
      <sz val="8"/>
      <color indexed="8"/>
      <name val="Arial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2"/>
    </font>
    <font>
      <i/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0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2" borderId="1" xfId="0" applyFill="1" applyBorder="1"/>
    <xf numFmtId="11" fontId="0" fillId="0" borderId="0" xfId="0" applyNumberFormat="1"/>
    <xf numFmtId="11" fontId="0" fillId="3" borderId="0" xfId="0" applyNumberFormat="1" applyFill="1"/>
    <xf numFmtId="11" fontId="0" fillId="4" borderId="0" xfId="0" applyNumberFormat="1" applyFill="1"/>
    <xf numFmtId="11" fontId="3" fillId="0" borderId="1" xfId="0" applyNumberFormat="1" applyFont="1" applyBorder="1" applyAlignment="1">
      <alignment horizontal="center"/>
    </xf>
    <xf numFmtId="11" fontId="0" fillId="2" borderId="0" xfId="0" applyNumberFormat="1" applyFill="1"/>
    <xf numFmtId="11" fontId="3" fillId="0" borderId="2" xfId="0" applyNumberFormat="1" applyFont="1" applyBorder="1" applyAlignment="1">
      <alignment horizontal="center"/>
    </xf>
    <xf numFmtId="11" fontId="0" fillId="5" borderId="0" xfId="0" applyNumberFormat="1" applyFill="1"/>
    <xf numFmtId="11" fontId="11" fillId="3" borderId="0" xfId="0" applyNumberFormat="1" applyFont="1" applyFill="1"/>
    <xf numFmtId="2" fontId="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3" xfId="0" applyBorder="1"/>
    <xf numFmtId="0" fontId="12" fillId="0" borderId="1" xfId="0" applyFont="1" applyBorder="1"/>
    <xf numFmtId="0" fontId="15" fillId="0" borderId="1" xfId="0" applyFont="1" applyBorder="1"/>
    <xf numFmtId="0" fontId="16" fillId="3" borderId="1" xfId="0" applyFont="1" applyFill="1" applyBorder="1" applyAlignment="1">
      <alignment horizontal="center"/>
    </xf>
    <xf numFmtId="14" fontId="17" fillId="0" borderId="1" xfId="0" applyNumberFormat="1" applyFont="1" applyBorder="1"/>
    <xf numFmtId="2" fontId="17" fillId="0" borderId="1" xfId="0" applyNumberFormat="1" applyFont="1" applyBorder="1"/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1" fontId="0" fillId="0" borderId="1" xfId="0" applyNumberFormat="1" applyBorder="1"/>
    <xf numFmtId="11" fontId="1" fillId="3" borderId="1" xfId="0" applyNumberFormat="1" applyFont="1" applyFill="1" applyBorder="1"/>
    <xf numFmtId="14" fontId="17" fillId="3" borderId="1" xfId="0" applyNumberFormat="1" applyFont="1" applyFill="1" applyBorder="1"/>
    <xf numFmtId="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64" fontId="0" fillId="6" borderId="1" xfId="0" applyNumberFormat="1" applyFill="1" applyBorder="1"/>
    <xf numFmtId="11" fontId="0" fillId="3" borderId="1" xfId="0" applyNumberFormat="1" applyFill="1" applyBorder="1"/>
    <xf numFmtId="2" fontId="0" fillId="0" borderId="1" xfId="0" applyNumberFormat="1" applyBorder="1"/>
    <xf numFmtId="2" fontId="0" fillId="3" borderId="1" xfId="0" applyNumberFormat="1" applyFill="1" applyBorder="1"/>
    <xf numFmtId="2" fontId="3" fillId="0" borderId="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1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11" fontId="3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17" fillId="0" borderId="0" xfId="0" applyNumberFormat="1" applyFont="1" applyBorder="1"/>
    <xf numFmtId="14" fontId="17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v>Velocity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02-4CCB-9AB7-F723C7321ACD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02-4CCB-9AB7-F723C7321ACD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02-4CCB-9AB7-F723C7321ACD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02-4CCB-9AB7-F723C7321ACD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02-4CCB-9AB7-F723C7321ACD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102-4CCB-9AB7-F723C7321ACD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102-4CCB-9AB7-F723C7321ACD}"/>
              </c:ext>
            </c:extLst>
          </c:dPt>
          <c:dPt>
            <c:idx val="2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102-4CCB-9AB7-F723C7321ACD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102-4CCB-9AB7-F723C7321ACD}"/>
              </c:ext>
            </c:extLst>
          </c:dPt>
          <c:dPt>
            <c:idx val="2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102-4CCB-9AB7-F723C7321ACD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102-4CCB-9AB7-F723C7321ACD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102-4CCB-9AB7-F723C7321ACD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102-4CCB-9AB7-F723C7321ACD}"/>
              </c:ext>
            </c:extLst>
          </c:dPt>
          <c:cat>
            <c:numRef>
              <c:f>'[1]Velocity Test 3'!$B$15:$B$46</c:f>
              <c:numCache>
                <c:formatCode>m/d/yyyy</c:formatCode>
                <c:ptCount val="32"/>
                <c:pt idx="0">
                  <c:v>43048</c:v>
                </c:pt>
                <c:pt idx="1">
                  <c:v>43049</c:v>
                </c:pt>
                <c:pt idx="2">
                  <c:v>43050</c:v>
                </c:pt>
                <c:pt idx="3">
                  <c:v>43051</c:v>
                </c:pt>
                <c:pt idx="4">
                  <c:v>43052</c:v>
                </c:pt>
                <c:pt idx="5">
                  <c:v>43053</c:v>
                </c:pt>
                <c:pt idx="6">
                  <c:v>43054</c:v>
                </c:pt>
                <c:pt idx="7">
                  <c:v>43055</c:v>
                </c:pt>
                <c:pt idx="8">
                  <c:v>43056</c:v>
                </c:pt>
                <c:pt idx="9">
                  <c:v>43057</c:v>
                </c:pt>
                <c:pt idx="10">
                  <c:v>43058</c:v>
                </c:pt>
                <c:pt idx="11">
                  <c:v>43059</c:v>
                </c:pt>
                <c:pt idx="12">
                  <c:v>43060</c:v>
                </c:pt>
                <c:pt idx="13">
                  <c:v>43061</c:v>
                </c:pt>
                <c:pt idx="14">
                  <c:v>43062</c:v>
                </c:pt>
                <c:pt idx="15">
                  <c:v>43063</c:v>
                </c:pt>
                <c:pt idx="16">
                  <c:v>43064</c:v>
                </c:pt>
                <c:pt idx="17">
                  <c:v>43065</c:v>
                </c:pt>
                <c:pt idx="18">
                  <c:v>43066</c:v>
                </c:pt>
                <c:pt idx="19">
                  <c:v>43067</c:v>
                </c:pt>
                <c:pt idx="20">
                  <c:v>43068</c:v>
                </c:pt>
                <c:pt idx="21">
                  <c:v>43069</c:v>
                </c:pt>
                <c:pt idx="22">
                  <c:v>43070</c:v>
                </c:pt>
                <c:pt idx="23">
                  <c:v>43071</c:v>
                </c:pt>
                <c:pt idx="24">
                  <c:v>43072</c:v>
                </c:pt>
                <c:pt idx="25">
                  <c:v>43073</c:v>
                </c:pt>
                <c:pt idx="26">
                  <c:v>43074</c:v>
                </c:pt>
                <c:pt idx="27">
                  <c:v>43075</c:v>
                </c:pt>
                <c:pt idx="28">
                  <c:v>43076</c:v>
                </c:pt>
                <c:pt idx="29">
                  <c:v>43077</c:v>
                </c:pt>
                <c:pt idx="30">
                  <c:v>43078</c:v>
                </c:pt>
                <c:pt idx="31">
                  <c:v>43079</c:v>
                </c:pt>
              </c:numCache>
            </c:numRef>
          </c:cat>
          <c:val>
            <c:numRef>
              <c:f>'[1]Velocity Test 3'!$Q$15:$Q$46</c:f>
              <c:numCache>
                <c:formatCode>0.00E+00</c:formatCode>
                <c:ptCount val="32"/>
                <c:pt idx="0">
                  <c:v>-9.2994167950351554E-5</c:v>
                </c:pt>
                <c:pt idx="1">
                  <c:v>-1.0859708784057684E-4</c:v>
                </c:pt>
                <c:pt idx="2">
                  <c:v>-2.998237608598243E-5</c:v>
                </c:pt>
                <c:pt idx="3">
                  <c:v>-1.3140135537244679E-4</c:v>
                </c:pt>
                <c:pt idx="4">
                  <c:v>-7.1781085541269027E-6</c:v>
                </c:pt>
                <c:pt idx="5">
                  <c:v>-9.4794504860741091E-5</c:v>
                </c:pt>
                <c:pt idx="6">
                  <c:v>-3.3603965085575059E-4</c:v>
                </c:pt>
                <c:pt idx="7">
                  <c:v>-2.5622471449423466E-4</c:v>
                </c:pt>
                <c:pt idx="8">
                  <c:v>1.3084772124399992E-4</c:v>
                </c:pt>
                <c:pt idx="9">
                  <c:v>1.7525603170078939E-4</c:v>
                </c:pt>
                <c:pt idx="10">
                  <c:v>2.6407265261436838E-4</c:v>
                </c:pt>
                <c:pt idx="11">
                  <c:v>7.237586770724887E-4</c:v>
                </c:pt>
                <c:pt idx="12">
                  <c:v>7.2135822785858786E-4</c:v>
                </c:pt>
                <c:pt idx="13">
                  <c:v>8.3537956551790879E-4</c:v>
                </c:pt>
                <c:pt idx="14">
                  <c:v>7.2915968780370055E-4</c:v>
                </c:pt>
                <c:pt idx="15">
                  <c:v>7.5736496606679683E-4</c:v>
                </c:pt>
                <c:pt idx="16">
                  <c:v>1.1846449261375162E-3</c:v>
                </c:pt>
                <c:pt idx="17">
                  <c:v>1.1858451507444666E-3</c:v>
                </c:pt>
                <c:pt idx="18">
                  <c:v>1.0154132565589674E-3</c:v>
                </c:pt>
                <c:pt idx="19">
                  <c:v>1.2524576164296434E-3</c:v>
                </c:pt>
                <c:pt idx="20">
                  <c:v>1.7289467853849104E-3</c:v>
                </c:pt>
                <c:pt idx="21">
                  <c:v>1.8453685722581326E-3</c:v>
                </c:pt>
                <c:pt idx="22">
                  <c:v>1.8405676738303882E-3</c:v>
                </c:pt>
                <c:pt idx="23">
                  <c:v>2.035604172458147E-3</c:v>
                </c:pt>
                <c:pt idx="24">
                  <c:v>1.9695918190764379E-3</c:v>
                </c:pt>
                <c:pt idx="25">
                  <c:v>1.9665912575590836E-3</c:v>
                </c:pt>
                <c:pt idx="26">
                  <c:v>1.8945777811426657E-3</c:v>
                </c:pt>
                <c:pt idx="27">
                  <c:v>1.8897768827149074E-3</c:v>
                </c:pt>
                <c:pt idx="28">
                  <c:v>1.8867763211975676E-3</c:v>
                </c:pt>
                <c:pt idx="29">
                  <c:v>1.8927774442322617E-3</c:v>
                </c:pt>
                <c:pt idx="30">
                  <c:v>1.8879765458045036E-3</c:v>
                </c:pt>
                <c:pt idx="31">
                  <c:v>2.002597995767292E-3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102-4CCB-9AB7-F723C7321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1895360"/>
        <c:axId val="835214320"/>
      </c:barChart>
      <c:lineChart>
        <c:grouping val="standard"/>
        <c:varyColors val="0"/>
        <c:ser>
          <c:idx val="0"/>
          <c:order val="0"/>
          <c:tx>
            <c:v>Groundwater level from surface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'[1]Velocity Test 3'!$B$15:$B$46</c:f>
              <c:numCache>
                <c:formatCode>m/d/yyyy</c:formatCode>
                <c:ptCount val="32"/>
                <c:pt idx="0">
                  <c:v>43048</c:v>
                </c:pt>
                <c:pt idx="1">
                  <c:v>43049</c:v>
                </c:pt>
                <c:pt idx="2">
                  <c:v>43050</c:v>
                </c:pt>
                <c:pt idx="3">
                  <c:v>43051</c:v>
                </c:pt>
                <c:pt idx="4">
                  <c:v>43052</c:v>
                </c:pt>
                <c:pt idx="5">
                  <c:v>43053</c:v>
                </c:pt>
                <c:pt idx="6">
                  <c:v>43054</c:v>
                </c:pt>
                <c:pt idx="7">
                  <c:v>43055</c:v>
                </c:pt>
                <c:pt idx="8">
                  <c:v>43056</c:v>
                </c:pt>
                <c:pt idx="9">
                  <c:v>43057</c:v>
                </c:pt>
                <c:pt idx="10">
                  <c:v>43058</c:v>
                </c:pt>
                <c:pt idx="11">
                  <c:v>43059</c:v>
                </c:pt>
                <c:pt idx="12">
                  <c:v>43060</c:v>
                </c:pt>
                <c:pt idx="13">
                  <c:v>43061</c:v>
                </c:pt>
                <c:pt idx="14">
                  <c:v>43062</c:v>
                </c:pt>
                <c:pt idx="15">
                  <c:v>43063</c:v>
                </c:pt>
                <c:pt idx="16">
                  <c:v>43064</c:v>
                </c:pt>
                <c:pt idx="17">
                  <c:v>43065</c:v>
                </c:pt>
                <c:pt idx="18">
                  <c:v>43066</c:v>
                </c:pt>
                <c:pt idx="19">
                  <c:v>43067</c:v>
                </c:pt>
                <c:pt idx="20">
                  <c:v>43068</c:v>
                </c:pt>
                <c:pt idx="21">
                  <c:v>43069</c:v>
                </c:pt>
                <c:pt idx="22">
                  <c:v>43070</c:v>
                </c:pt>
                <c:pt idx="23">
                  <c:v>43071</c:v>
                </c:pt>
                <c:pt idx="24">
                  <c:v>43072</c:v>
                </c:pt>
                <c:pt idx="25">
                  <c:v>43073</c:v>
                </c:pt>
                <c:pt idx="26">
                  <c:v>43074</c:v>
                </c:pt>
                <c:pt idx="27">
                  <c:v>43075</c:v>
                </c:pt>
                <c:pt idx="28">
                  <c:v>43076</c:v>
                </c:pt>
                <c:pt idx="29">
                  <c:v>43077</c:v>
                </c:pt>
                <c:pt idx="30">
                  <c:v>43078</c:v>
                </c:pt>
                <c:pt idx="31">
                  <c:v>43079</c:v>
                </c:pt>
              </c:numCache>
            </c:numRef>
          </c:cat>
          <c:val>
            <c:numRef>
              <c:f>'[1]Velocity Test 3'!$D$15:$D$46</c:f>
              <c:numCache>
                <c:formatCode>0.00</c:formatCode>
                <c:ptCount val="32"/>
                <c:pt idx="0">
                  <c:v>0.35820000000000002</c:v>
                </c:pt>
                <c:pt idx="1">
                  <c:v>0.36080000000000001</c:v>
                </c:pt>
                <c:pt idx="2">
                  <c:v>0.34770000000000001</c:v>
                </c:pt>
                <c:pt idx="3">
                  <c:v>0.36460000000000004</c:v>
                </c:pt>
                <c:pt idx="4">
                  <c:v>0.34389999999999998</c:v>
                </c:pt>
                <c:pt idx="5">
                  <c:v>0.35850000000000004</c:v>
                </c:pt>
                <c:pt idx="6">
                  <c:v>0.39870000000000005</c:v>
                </c:pt>
                <c:pt idx="7">
                  <c:v>0.38539999999999996</c:v>
                </c:pt>
                <c:pt idx="8">
                  <c:v>0.32090000000000002</c:v>
                </c:pt>
                <c:pt idx="9">
                  <c:v>0.3135</c:v>
                </c:pt>
                <c:pt idx="10">
                  <c:v>0.29869999999999997</c:v>
                </c:pt>
                <c:pt idx="11">
                  <c:v>0.22210000000000002</c:v>
                </c:pt>
                <c:pt idx="12">
                  <c:v>0.2225</c:v>
                </c:pt>
                <c:pt idx="13">
                  <c:v>0.20350000000000001</c:v>
                </c:pt>
                <c:pt idx="14">
                  <c:v>0.22119999999999998</c:v>
                </c:pt>
                <c:pt idx="15">
                  <c:v>0.2165</c:v>
                </c:pt>
                <c:pt idx="16">
                  <c:v>0.14530000000000001</c:v>
                </c:pt>
                <c:pt idx="17">
                  <c:v>0.14509999999999998</c:v>
                </c:pt>
                <c:pt idx="18">
                  <c:v>0.17350000000000002</c:v>
                </c:pt>
                <c:pt idx="19">
                  <c:v>0.13399999999999998</c:v>
                </c:pt>
                <c:pt idx="20">
                  <c:v>5.460000000000001E-2</c:v>
                </c:pt>
                <c:pt idx="21">
                  <c:v>3.5199999999999995E-2</c:v>
                </c:pt>
                <c:pt idx="22">
                  <c:v>3.6000000000000011E-2</c:v>
                </c:pt>
                <c:pt idx="23">
                  <c:v>3.5000000000000144E-3</c:v>
                </c:pt>
                <c:pt idx="24">
                  <c:v>1.4499999999999992E-2</c:v>
                </c:pt>
                <c:pt idx="25">
                  <c:v>1.4999999999999999E-2</c:v>
                </c:pt>
                <c:pt idx="26">
                  <c:v>2.6999999999999993E-2</c:v>
                </c:pt>
                <c:pt idx="27">
                  <c:v>2.7800000000000012E-2</c:v>
                </c:pt>
                <c:pt idx="28">
                  <c:v>2.8299999999999981E-2</c:v>
                </c:pt>
                <c:pt idx="29">
                  <c:v>2.7300000000000005E-2</c:v>
                </c:pt>
                <c:pt idx="30">
                  <c:v>2.8099999999999986E-2</c:v>
                </c:pt>
                <c:pt idx="31">
                  <c:v>8.9999999999999854E-3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102-4CCB-9AB7-F723C7321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490960"/>
        <c:axId val="664069344"/>
      </c:lineChart>
      <c:dateAx>
        <c:axId val="711895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5214320"/>
        <c:crosses val="autoZero"/>
        <c:auto val="1"/>
        <c:lblOffset val="100"/>
        <c:baseTimeUnit val="days"/>
      </c:dateAx>
      <c:valAx>
        <c:axId val="8352143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 (mm/s)</a:t>
                </a:r>
              </a:p>
            </c:rich>
          </c:tx>
          <c:layout>
            <c:manualLayout>
              <c:xMode val="edge"/>
              <c:yMode val="edge"/>
              <c:x val="9.7465365420944805E-3"/>
              <c:y val="0.49327135023453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E+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1895360"/>
        <c:crosses val="autoZero"/>
        <c:crossBetween val="between"/>
      </c:valAx>
      <c:valAx>
        <c:axId val="664069344"/>
        <c:scaling>
          <c:orientation val="maxMin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Groundwater level (m)</a:t>
                </a:r>
              </a:p>
            </c:rich>
          </c:tx>
          <c:layout>
            <c:manualLayout>
              <c:xMode val="edge"/>
              <c:yMode val="edge"/>
              <c:x val="0.96560424076029783"/>
              <c:y val="0.39751995531451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6490960"/>
        <c:crosses val="max"/>
        <c:crossBetween val="between"/>
      </c:valAx>
      <c:dateAx>
        <c:axId val="686490960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9619568339047804"/>
              <c:y val="1.83066361556064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crossAx val="66406934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4090749501153779"/>
          <c:y val="0.29501720751725258"/>
          <c:w val="0.43799161093887318"/>
          <c:h val="5.509720895871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Groundwater and Factor of Safety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1895360"/>
        <c:axId val="835214320"/>
        <c:extLst>
          <c:ext xmlns:c15="http://schemas.microsoft.com/office/drawing/2012/chart" uri="{02D57815-91ED-43cb-92C2-25804820EDAC}">
            <c15:filteredBar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'[1]Velocity Test 3'!$N$14</c15:sqref>
                        </c15:formulaRef>
                      </c:ext>
                    </c:extLst>
                    <c:strCache>
                      <c:ptCount val="1"/>
                      <c:pt idx="0">
                        <c:v>v (m/s)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Pt>
                  <c:idx val="19"/>
                  <c:invertIfNegative val="0"/>
                  <c:bubble3D val="0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CBCA-4DBD-9985-72040C8CC0B1}"/>
                    </c:ext>
                  </c:extLst>
                </c:dPt>
                <c:dPt>
                  <c:idx val="20"/>
                  <c:invertIfNegative val="0"/>
                  <c:bubble3D val="0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CBCA-4DBD-9985-72040C8CC0B1}"/>
                    </c:ext>
                  </c:extLst>
                </c:dPt>
                <c:dPt>
                  <c:idx val="21"/>
                  <c:invertIfNegative val="0"/>
                  <c:bubble3D val="0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CBCA-4DBD-9985-72040C8CC0B1}"/>
                    </c:ext>
                  </c:extLst>
                </c:dPt>
                <c:cat>
                  <c:numRef>
                    <c:extLst>
                      <c:ext uri="{02D57815-91ED-43cb-92C2-25804820EDAC}">
                        <c15:formulaRef>
                          <c15:sqref>'[1]Velocity Test 3'!$B$15:$B$46</c15:sqref>
                        </c15:formulaRef>
                      </c:ext>
                    </c:extLst>
                    <c:numCache>
                      <c:formatCode>m/d/yyyy</c:formatCode>
                      <c:ptCount val="32"/>
                      <c:pt idx="0">
                        <c:v>43048</c:v>
                      </c:pt>
                      <c:pt idx="1">
                        <c:v>43049</c:v>
                      </c:pt>
                      <c:pt idx="2">
                        <c:v>43050</c:v>
                      </c:pt>
                      <c:pt idx="3">
                        <c:v>43051</c:v>
                      </c:pt>
                      <c:pt idx="4">
                        <c:v>43052</c:v>
                      </c:pt>
                      <c:pt idx="5">
                        <c:v>43053</c:v>
                      </c:pt>
                      <c:pt idx="6">
                        <c:v>43054</c:v>
                      </c:pt>
                      <c:pt idx="7">
                        <c:v>43055</c:v>
                      </c:pt>
                      <c:pt idx="8">
                        <c:v>43056</c:v>
                      </c:pt>
                      <c:pt idx="9">
                        <c:v>43057</c:v>
                      </c:pt>
                      <c:pt idx="10">
                        <c:v>43058</c:v>
                      </c:pt>
                      <c:pt idx="11">
                        <c:v>43059</c:v>
                      </c:pt>
                      <c:pt idx="12">
                        <c:v>43060</c:v>
                      </c:pt>
                      <c:pt idx="13">
                        <c:v>43061</c:v>
                      </c:pt>
                      <c:pt idx="14">
                        <c:v>43062</c:v>
                      </c:pt>
                      <c:pt idx="15">
                        <c:v>43063</c:v>
                      </c:pt>
                      <c:pt idx="16">
                        <c:v>43064</c:v>
                      </c:pt>
                      <c:pt idx="17">
                        <c:v>43065</c:v>
                      </c:pt>
                      <c:pt idx="18">
                        <c:v>43066</c:v>
                      </c:pt>
                      <c:pt idx="19">
                        <c:v>43067</c:v>
                      </c:pt>
                      <c:pt idx="20">
                        <c:v>43068</c:v>
                      </c:pt>
                      <c:pt idx="21">
                        <c:v>43069</c:v>
                      </c:pt>
                      <c:pt idx="22">
                        <c:v>43070</c:v>
                      </c:pt>
                      <c:pt idx="23">
                        <c:v>43071</c:v>
                      </c:pt>
                      <c:pt idx="24">
                        <c:v>43072</c:v>
                      </c:pt>
                      <c:pt idx="25">
                        <c:v>43073</c:v>
                      </c:pt>
                      <c:pt idx="26">
                        <c:v>43074</c:v>
                      </c:pt>
                      <c:pt idx="27">
                        <c:v>43075</c:v>
                      </c:pt>
                      <c:pt idx="28">
                        <c:v>43076</c:v>
                      </c:pt>
                      <c:pt idx="29">
                        <c:v>43077</c:v>
                      </c:pt>
                      <c:pt idx="30">
                        <c:v>43078</c:v>
                      </c:pt>
                      <c:pt idx="31">
                        <c:v>43079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'[1]Velocity Test 3'!$N$15:$N$46</c15:sqref>
                        </c15:formulaRef>
                      </c:ext>
                    </c:extLst>
                    <c:numCache>
                      <c:formatCode>0.00E+00</c:formatCode>
                      <c:ptCount val="32"/>
                      <c:pt idx="0">
                        <c:v>-9.2994167950351554E-8</c:v>
                      </c:pt>
                      <c:pt idx="1">
                        <c:v>-1.0859708784057685E-7</c:v>
                      </c:pt>
                      <c:pt idx="2">
                        <c:v>-2.9982376085982431E-8</c:v>
                      </c:pt>
                      <c:pt idx="3">
                        <c:v>-1.3140135537244678E-7</c:v>
                      </c:pt>
                      <c:pt idx="4">
                        <c:v>-7.178108554126903E-9</c:v>
                      </c:pt>
                      <c:pt idx="5">
                        <c:v>-9.4794504860741087E-8</c:v>
                      </c:pt>
                      <c:pt idx="6">
                        <c:v>-3.3603965085575059E-7</c:v>
                      </c:pt>
                      <c:pt idx="7">
                        <c:v>-2.5622471449423467E-7</c:v>
                      </c:pt>
                      <c:pt idx="8">
                        <c:v>1.3084772124399991E-7</c:v>
                      </c:pt>
                      <c:pt idx="9">
                        <c:v>1.752560317007894E-7</c:v>
                      </c:pt>
                      <c:pt idx="10">
                        <c:v>2.640726526143684E-7</c:v>
                      </c:pt>
                      <c:pt idx="11">
                        <c:v>7.2375867707248874E-7</c:v>
                      </c:pt>
                      <c:pt idx="12">
                        <c:v>7.2135822785858782E-7</c:v>
                      </c:pt>
                      <c:pt idx="13">
                        <c:v>8.3537956551790884E-7</c:v>
                      </c:pt>
                      <c:pt idx="14">
                        <c:v>7.2915968780370057E-7</c:v>
                      </c:pt>
                      <c:pt idx="15">
                        <c:v>7.5736496606679682E-7</c:v>
                      </c:pt>
                      <c:pt idx="16">
                        <c:v>1.1846449261375162E-6</c:v>
                      </c:pt>
                      <c:pt idx="17">
                        <c:v>1.1858451507444666E-6</c:v>
                      </c:pt>
                      <c:pt idx="18">
                        <c:v>1.0154132565589675E-6</c:v>
                      </c:pt>
                      <c:pt idx="19">
                        <c:v>1.2524576164296433E-6</c:v>
                      </c:pt>
                      <c:pt idx="20">
                        <c:v>1.7289467853849105E-6</c:v>
                      </c:pt>
                      <c:pt idx="21">
                        <c:v>1.8453685722581325E-6</c:v>
                      </c:pt>
                      <c:pt idx="22">
                        <c:v>1.8405676738303883E-6</c:v>
                      </c:pt>
                      <c:pt idx="23">
                        <c:v>2.0356041724581469E-6</c:v>
                      </c:pt>
                      <c:pt idx="24">
                        <c:v>1.9695918190764378E-6</c:v>
                      </c:pt>
                      <c:pt idx="25">
                        <c:v>1.9665912575590836E-6</c:v>
                      </c:pt>
                      <c:pt idx="26">
                        <c:v>1.8945777811426658E-6</c:v>
                      </c:pt>
                      <c:pt idx="27">
                        <c:v>1.8897768827149073E-6</c:v>
                      </c:pt>
                      <c:pt idx="28">
                        <c:v>1.8867763211975675E-6</c:v>
                      </c:pt>
                      <c:pt idx="29">
                        <c:v>1.8927774442322618E-6</c:v>
                      </c:pt>
                      <c:pt idx="30">
                        <c:v>1.8879765458045035E-6</c:v>
                      </c:pt>
                      <c:pt idx="31">
                        <c:v>2.0025979957672921E-6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CBCA-4DBD-9985-72040C8CC0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'[1]Velocity Test 3'!$E$14</c:f>
              <c:strCache>
                <c:ptCount val="1"/>
                <c:pt idx="0">
                  <c:v>hw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'[1]Velocity Test 3'!$B$15:$B$46</c:f>
              <c:numCache>
                <c:formatCode>m/d/yyyy</c:formatCode>
                <c:ptCount val="32"/>
                <c:pt idx="0">
                  <c:v>43048</c:v>
                </c:pt>
                <c:pt idx="1">
                  <c:v>43049</c:v>
                </c:pt>
                <c:pt idx="2">
                  <c:v>43050</c:v>
                </c:pt>
                <c:pt idx="3">
                  <c:v>43051</c:v>
                </c:pt>
                <c:pt idx="4">
                  <c:v>43052</c:v>
                </c:pt>
                <c:pt idx="5">
                  <c:v>43053</c:v>
                </c:pt>
                <c:pt idx="6">
                  <c:v>43054</c:v>
                </c:pt>
                <c:pt idx="7">
                  <c:v>43055</c:v>
                </c:pt>
                <c:pt idx="8">
                  <c:v>43056</c:v>
                </c:pt>
                <c:pt idx="9">
                  <c:v>43057</c:v>
                </c:pt>
                <c:pt idx="10">
                  <c:v>43058</c:v>
                </c:pt>
                <c:pt idx="11">
                  <c:v>43059</c:v>
                </c:pt>
                <c:pt idx="12">
                  <c:v>43060</c:v>
                </c:pt>
                <c:pt idx="13">
                  <c:v>43061</c:v>
                </c:pt>
                <c:pt idx="14">
                  <c:v>43062</c:v>
                </c:pt>
                <c:pt idx="15">
                  <c:v>43063</c:v>
                </c:pt>
                <c:pt idx="16">
                  <c:v>43064</c:v>
                </c:pt>
                <c:pt idx="17">
                  <c:v>43065</c:v>
                </c:pt>
                <c:pt idx="18">
                  <c:v>43066</c:v>
                </c:pt>
                <c:pt idx="19">
                  <c:v>43067</c:v>
                </c:pt>
                <c:pt idx="20">
                  <c:v>43068</c:v>
                </c:pt>
                <c:pt idx="21">
                  <c:v>43069</c:v>
                </c:pt>
                <c:pt idx="22">
                  <c:v>43070</c:v>
                </c:pt>
                <c:pt idx="23">
                  <c:v>43071</c:v>
                </c:pt>
                <c:pt idx="24">
                  <c:v>43072</c:v>
                </c:pt>
                <c:pt idx="25">
                  <c:v>43073</c:v>
                </c:pt>
                <c:pt idx="26">
                  <c:v>43074</c:v>
                </c:pt>
                <c:pt idx="27">
                  <c:v>43075</c:v>
                </c:pt>
                <c:pt idx="28">
                  <c:v>43076</c:v>
                </c:pt>
                <c:pt idx="29">
                  <c:v>43077</c:v>
                </c:pt>
                <c:pt idx="30">
                  <c:v>43078</c:v>
                </c:pt>
                <c:pt idx="31">
                  <c:v>43079</c:v>
                </c:pt>
              </c:numCache>
            </c:numRef>
          </c:cat>
          <c:val>
            <c:numRef>
              <c:f>'[1]Velocity Test 3'!$D$15:$D$46</c:f>
              <c:numCache>
                <c:formatCode>0.00</c:formatCode>
                <c:ptCount val="32"/>
                <c:pt idx="0">
                  <c:v>0.35820000000000002</c:v>
                </c:pt>
                <c:pt idx="1">
                  <c:v>0.36080000000000001</c:v>
                </c:pt>
                <c:pt idx="2">
                  <c:v>0.34770000000000001</c:v>
                </c:pt>
                <c:pt idx="3">
                  <c:v>0.36460000000000004</c:v>
                </c:pt>
                <c:pt idx="4">
                  <c:v>0.34389999999999998</c:v>
                </c:pt>
                <c:pt idx="5">
                  <c:v>0.35850000000000004</c:v>
                </c:pt>
                <c:pt idx="6">
                  <c:v>0.39870000000000005</c:v>
                </c:pt>
                <c:pt idx="7">
                  <c:v>0.38539999999999996</c:v>
                </c:pt>
                <c:pt idx="8">
                  <c:v>0.32090000000000002</c:v>
                </c:pt>
                <c:pt idx="9">
                  <c:v>0.3135</c:v>
                </c:pt>
                <c:pt idx="10">
                  <c:v>0.29869999999999997</c:v>
                </c:pt>
                <c:pt idx="11">
                  <c:v>0.22210000000000002</c:v>
                </c:pt>
                <c:pt idx="12">
                  <c:v>0.2225</c:v>
                </c:pt>
                <c:pt idx="13">
                  <c:v>0.20350000000000001</c:v>
                </c:pt>
                <c:pt idx="14">
                  <c:v>0.22119999999999998</c:v>
                </c:pt>
                <c:pt idx="15">
                  <c:v>0.2165</c:v>
                </c:pt>
                <c:pt idx="16">
                  <c:v>0.14530000000000001</c:v>
                </c:pt>
                <c:pt idx="17">
                  <c:v>0.14509999999999998</c:v>
                </c:pt>
                <c:pt idx="18">
                  <c:v>0.17350000000000002</c:v>
                </c:pt>
                <c:pt idx="19">
                  <c:v>0.13399999999999998</c:v>
                </c:pt>
                <c:pt idx="20">
                  <c:v>5.460000000000001E-2</c:v>
                </c:pt>
                <c:pt idx="21">
                  <c:v>3.5199999999999995E-2</c:v>
                </c:pt>
                <c:pt idx="22">
                  <c:v>3.6000000000000011E-2</c:v>
                </c:pt>
                <c:pt idx="23">
                  <c:v>3.5000000000000144E-3</c:v>
                </c:pt>
                <c:pt idx="24">
                  <c:v>1.4499999999999992E-2</c:v>
                </c:pt>
                <c:pt idx="25">
                  <c:v>1.4999999999999999E-2</c:v>
                </c:pt>
                <c:pt idx="26">
                  <c:v>2.6999999999999993E-2</c:v>
                </c:pt>
                <c:pt idx="27">
                  <c:v>2.7800000000000012E-2</c:v>
                </c:pt>
                <c:pt idx="28">
                  <c:v>2.8299999999999981E-2</c:v>
                </c:pt>
                <c:pt idx="29">
                  <c:v>2.7300000000000005E-2</c:v>
                </c:pt>
                <c:pt idx="30">
                  <c:v>2.8099999999999986E-2</c:v>
                </c:pt>
                <c:pt idx="31">
                  <c:v>8.9999999999999854E-3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A-4DBD-9985-72040C8CC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895360"/>
        <c:axId val="835214320"/>
      </c:lineChart>
      <c:lineChart>
        <c:grouping val="standard"/>
        <c:varyColors val="0"/>
        <c:ser>
          <c:idx val="1"/>
          <c:order val="2"/>
          <c:tx>
            <c:strRef>
              <c:f>'[1]Velocity Test 3'!$J$14</c:f>
              <c:strCache>
                <c:ptCount val="1"/>
                <c:pt idx="0">
                  <c:v>FOS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'[1]Velocity Test 3'!$J$15:$J$46</c:f>
              <c:numCache>
                <c:formatCode>0.0000</c:formatCode>
                <c:ptCount val="32"/>
                <c:pt idx="0">
                  <c:v>1.0009213639919161</c:v>
                </c:pt>
                <c:pt idx="1">
                  <c:v>1.0010759946315353</c:v>
                </c:pt>
                <c:pt idx="2">
                  <c:v>1.000297012915129</c:v>
                </c:pt>
                <c:pt idx="3">
                  <c:v>1.0013020142711426</c:v>
                </c:pt>
                <c:pt idx="4">
                  <c:v>1.0000711042140362</c:v>
                </c:pt>
                <c:pt idx="5">
                  <c:v>1.0009392053926882</c:v>
                </c:pt>
                <c:pt idx="6">
                  <c:v>1.0033313604241805</c:v>
                </c:pt>
                <c:pt idx="7">
                  <c:v>1.0025396166698193</c:v>
                </c:pt>
                <c:pt idx="8">
                  <c:v>0.99870429409556516</c:v>
                </c:pt>
                <c:pt idx="9">
                  <c:v>0.99826473186493936</c:v>
                </c:pt>
                <c:pt idx="10">
                  <c:v>0.99738589065969308</c:v>
                </c:pt>
                <c:pt idx="11">
                  <c:v>0.99284332082881444</c:v>
                </c:pt>
                <c:pt idx="12">
                  <c:v>0.99286701561513535</c:v>
                </c:pt>
                <c:pt idx="13">
                  <c:v>0.99174181667881323</c:v>
                </c:pt>
                <c:pt idx="14">
                  <c:v>0.99279000856436206</c:v>
                </c:pt>
                <c:pt idx="15">
                  <c:v>0.99251162267326376</c:v>
                </c:pt>
                <c:pt idx="16">
                  <c:v>0.98829900791289571</c:v>
                </c:pt>
                <c:pt idx="17">
                  <c:v>0.98828718696049833</c:v>
                </c:pt>
                <c:pt idx="18">
                  <c:v>0.98996644796898747</c:v>
                </c:pt>
                <c:pt idx="19">
                  <c:v>0.98763123144274612</c:v>
                </c:pt>
                <c:pt idx="20">
                  <c:v>0.9829452224637133</c:v>
                </c:pt>
                <c:pt idx="21">
                  <c:v>0.98180191373751413</c:v>
                </c:pt>
                <c:pt idx="22">
                  <c:v>0.98184904781002791</c:v>
                </c:pt>
                <c:pt idx="23">
                  <c:v>0.97993510333039147</c:v>
                </c:pt>
                <c:pt idx="24">
                  <c:v>0.98058269861355629</c:v>
                </c:pt>
                <c:pt idx="25">
                  <c:v>0.98061213965573324</c:v>
                </c:pt>
                <c:pt idx="26">
                  <c:v>0.9813188523533124</c:v>
                </c:pt>
                <c:pt idx="27">
                  <c:v>0.98136597525147906</c:v>
                </c:pt>
                <c:pt idx="28">
                  <c:v>0.98139542761634901</c:v>
                </c:pt>
                <c:pt idx="29">
                  <c:v>0.98133652331239218</c:v>
                </c:pt>
                <c:pt idx="30">
                  <c:v>0.98138364661930644</c:v>
                </c:pt>
                <c:pt idx="31">
                  <c:v>0.98025887523307564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A-4DBD-9985-72040C8CC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490960"/>
        <c:axId val="664069344"/>
      </c:lineChart>
      <c:dateAx>
        <c:axId val="711895360"/>
        <c:scaling>
          <c:orientation val="minMax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5214320"/>
        <c:crosses val="autoZero"/>
        <c:auto val="1"/>
        <c:lblOffset val="100"/>
        <c:baseTimeUnit val="days"/>
      </c:dateAx>
      <c:valAx>
        <c:axId val="83521432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895360"/>
        <c:crosses val="autoZero"/>
        <c:crossBetween val="between"/>
      </c:valAx>
      <c:valAx>
        <c:axId val="664069344"/>
        <c:scaling>
          <c:orientation val="minMax"/>
        </c:scaling>
        <c:delete val="0"/>
        <c:axPos val="r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490960"/>
        <c:crosses val="max"/>
        <c:crossBetween val="between"/>
      </c:valAx>
      <c:catAx>
        <c:axId val="6864909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64069344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of Safety and Velocity of Mass Movement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'[1]Velocity Test 3'!$N$14</c:f>
              <c:strCache>
                <c:ptCount val="1"/>
                <c:pt idx="0">
                  <c:v>v (m/s)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31-4DBF-B550-3A6E0D5F79E0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31-4DBF-B550-3A6E0D5F79E0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31-4DBF-B550-3A6E0D5F79E0}"/>
              </c:ext>
            </c:extLst>
          </c:dPt>
          <c:cat>
            <c:numRef>
              <c:f>'[1]Velocity Test 3'!$B$15:$B$46</c:f>
              <c:numCache>
                <c:formatCode>m/d/yyyy</c:formatCode>
                <c:ptCount val="32"/>
                <c:pt idx="0">
                  <c:v>43048</c:v>
                </c:pt>
                <c:pt idx="1">
                  <c:v>43049</c:v>
                </c:pt>
                <c:pt idx="2">
                  <c:v>43050</c:v>
                </c:pt>
                <c:pt idx="3">
                  <c:v>43051</c:v>
                </c:pt>
                <c:pt idx="4">
                  <c:v>43052</c:v>
                </c:pt>
                <c:pt idx="5">
                  <c:v>43053</c:v>
                </c:pt>
                <c:pt idx="6">
                  <c:v>43054</c:v>
                </c:pt>
                <c:pt idx="7">
                  <c:v>43055</c:v>
                </c:pt>
                <c:pt idx="8">
                  <c:v>43056</c:v>
                </c:pt>
                <c:pt idx="9">
                  <c:v>43057</c:v>
                </c:pt>
                <c:pt idx="10">
                  <c:v>43058</c:v>
                </c:pt>
                <c:pt idx="11">
                  <c:v>43059</c:v>
                </c:pt>
                <c:pt idx="12">
                  <c:v>43060</c:v>
                </c:pt>
                <c:pt idx="13">
                  <c:v>43061</c:v>
                </c:pt>
                <c:pt idx="14">
                  <c:v>43062</c:v>
                </c:pt>
                <c:pt idx="15">
                  <c:v>43063</c:v>
                </c:pt>
                <c:pt idx="16">
                  <c:v>43064</c:v>
                </c:pt>
                <c:pt idx="17">
                  <c:v>43065</c:v>
                </c:pt>
                <c:pt idx="18">
                  <c:v>43066</c:v>
                </c:pt>
                <c:pt idx="19">
                  <c:v>43067</c:v>
                </c:pt>
                <c:pt idx="20">
                  <c:v>43068</c:v>
                </c:pt>
                <c:pt idx="21">
                  <c:v>43069</c:v>
                </c:pt>
                <c:pt idx="22">
                  <c:v>43070</c:v>
                </c:pt>
                <c:pt idx="23">
                  <c:v>43071</c:v>
                </c:pt>
                <c:pt idx="24">
                  <c:v>43072</c:v>
                </c:pt>
                <c:pt idx="25">
                  <c:v>43073</c:v>
                </c:pt>
                <c:pt idx="26">
                  <c:v>43074</c:v>
                </c:pt>
                <c:pt idx="27">
                  <c:v>43075</c:v>
                </c:pt>
                <c:pt idx="28">
                  <c:v>43076</c:v>
                </c:pt>
                <c:pt idx="29">
                  <c:v>43077</c:v>
                </c:pt>
                <c:pt idx="30">
                  <c:v>43078</c:v>
                </c:pt>
                <c:pt idx="31">
                  <c:v>43079</c:v>
                </c:pt>
              </c:numCache>
              <c:extLst xmlns:c15="http://schemas.microsoft.com/office/drawing/2012/chart"/>
            </c:numRef>
          </c:cat>
          <c:val>
            <c:numRef>
              <c:f>'[1]Velocity Test 3'!$N$15:$N$46</c:f>
              <c:numCache>
                <c:formatCode>0.00E+00</c:formatCode>
                <c:ptCount val="32"/>
                <c:pt idx="0">
                  <c:v>-9.2994167950351554E-8</c:v>
                </c:pt>
                <c:pt idx="1">
                  <c:v>-1.0859708784057685E-7</c:v>
                </c:pt>
                <c:pt idx="2">
                  <c:v>-2.9982376085982431E-8</c:v>
                </c:pt>
                <c:pt idx="3">
                  <c:v>-1.3140135537244678E-7</c:v>
                </c:pt>
                <c:pt idx="4">
                  <c:v>-7.178108554126903E-9</c:v>
                </c:pt>
                <c:pt idx="5">
                  <c:v>-9.4794504860741087E-8</c:v>
                </c:pt>
                <c:pt idx="6">
                  <c:v>-3.3603965085575059E-7</c:v>
                </c:pt>
                <c:pt idx="7">
                  <c:v>-2.5622471449423467E-7</c:v>
                </c:pt>
                <c:pt idx="8">
                  <c:v>1.3084772124399991E-7</c:v>
                </c:pt>
                <c:pt idx="9">
                  <c:v>1.752560317007894E-7</c:v>
                </c:pt>
                <c:pt idx="10">
                  <c:v>2.640726526143684E-7</c:v>
                </c:pt>
                <c:pt idx="11">
                  <c:v>7.2375867707248874E-7</c:v>
                </c:pt>
                <c:pt idx="12">
                  <c:v>7.2135822785858782E-7</c:v>
                </c:pt>
                <c:pt idx="13">
                  <c:v>8.3537956551790884E-7</c:v>
                </c:pt>
                <c:pt idx="14">
                  <c:v>7.2915968780370057E-7</c:v>
                </c:pt>
                <c:pt idx="15">
                  <c:v>7.5736496606679682E-7</c:v>
                </c:pt>
                <c:pt idx="16">
                  <c:v>1.1846449261375162E-6</c:v>
                </c:pt>
                <c:pt idx="17">
                  <c:v>1.1858451507444666E-6</c:v>
                </c:pt>
                <c:pt idx="18">
                  <c:v>1.0154132565589675E-6</c:v>
                </c:pt>
                <c:pt idx="19">
                  <c:v>1.2524576164296433E-6</c:v>
                </c:pt>
                <c:pt idx="20">
                  <c:v>1.7289467853849105E-6</c:v>
                </c:pt>
                <c:pt idx="21">
                  <c:v>1.8453685722581325E-6</c:v>
                </c:pt>
                <c:pt idx="22">
                  <c:v>1.8405676738303883E-6</c:v>
                </c:pt>
                <c:pt idx="23">
                  <c:v>2.0356041724581469E-6</c:v>
                </c:pt>
                <c:pt idx="24">
                  <c:v>1.9695918190764378E-6</c:v>
                </c:pt>
                <c:pt idx="25">
                  <c:v>1.9665912575590836E-6</c:v>
                </c:pt>
                <c:pt idx="26">
                  <c:v>1.8945777811426658E-6</c:v>
                </c:pt>
                <c:pt idx="27">
                  <c:v>1.8897768827149073E-6</c:v>
                </c:pt>
                <c:pt idx="28">
                  <c:v>1.8867763211975675E-6</c:v>
                </c:pt>
                <c:pt idx="29">
                  <c:v>1.8927774442322618E-6</c:v>
                </c:pt>
                <c:pt idx="30">
                  <c:v>1.8879765458045035E-6</c:v>
                </c:pt>
                <c:pt idx="31">
                  <c:v>2.0025979957672921E-6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6-6F31-4DBF-B550-3A6E0D5F7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86490960"/>
        <c:axId val="664069344"/>
      </c:barChart>
      <c:lineChart>
        <c:grouping val="standard"/>
        <c:varyColors val="0"/>
        <c:ser>
          <c:idx val="1"/>
          <c:order val="2"/>
          <c:tx>
            <c:strRef>
              <c:f>'[1]Velocity Test 3'!$J$14</c:f>
              <c:strCache>
                <c:ptCount val="1"/>
                <c:pt idx="0">
                  <c:v>FOS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'[1]Velocity Test 3'!$J$15:$J$46</c:f>
              <c:numCache>
                <c:formatCode>0.0000</c:formatCode>
                <c:ptCount val="32"/>
                <c:pt idx="0">
                  <c:v>1.0009213639919161</c:v>
                </c:pt>
                <c:pt idx="1">
                  <c:v>1.0010759946315353</c:v>
                </c:pt>
                <c:pt idx="2">
                  <c:v>1.000297012915129</c:v>
                </c:pt>
                <c:pt idx="3">
                  <c:v>1.0013020142711426</c:v>
                </c:pt>
                <c:pt idx="4">
                  <c:v>1.0000711042140362</c:v>
                </c:pt>
                <c:pt idx="5">
                  <c:v>1.0009392053926882</c:v>
                </c:pt>
                <c:pt idx="6">
                  <c:v>1.0033313604241805</c:v>
                </c:pt>
                <c:pt idx="7">
                  <c:v>1.0025396166698193</c:v>
                </c:pt>
                <c:pt idx="8">
                  <c:v>0.99870429409556516</c:v>
                </c:pt>
                <c:pt idx="9">
                  <c:v>0.99826473186493936</c:v>
                </c:pt>
                <c:pt idx="10">
                  <c:v>0.99738589065969308</c:v>
                </c:pt>
                <c:pt idx="11">
                  <c:v>0.99284332082881444</c:v>
                </c:pt>
                <c:pt idx="12">
                  <c:v>0.99286701561513535</c:v>
                </c:pt>
                <c:pt idx="13">
                  <c:v>0.99174181667881323</c:v>
                </c:pt>
                <c:pt idx="14">
                  <c:v>0.99279000856436206</c:v>
                </c:pt>
                <c:pt idx="15">
                  <c:v>0.99251162267326376</c:v>
                </c:pt>
                <c:pt idx="16">
                  <c:v>0.98829900791289571</c:v>
                </c:pt>
                <c:pt idx="17">
                  <c:v>0.98828718696049833</c:v>
                </c:pt>
                <c:pt idx="18">
                  <c:v>0.98996644796898747</c:v>
                </c:pt>
                <c:pt idx="19">
                  <c:v>0.98763123144274612</c:v>
                </c:pt>
                <c:pt idx="20">
                  <c:v>0.9829452224637133</c:v>
                </c:pt>
                <c:pt idx="21">
                  <c:v>0.98180191373751413</c:v>
                </c:pt>
                <c:pt idx="22">
                  <c:v>0.98184904781002791</c:v>
                </c:pt>
                <c:pt idx="23">
                  <c:v>0.97993510333039147</c:v>
                </c:pt>
                <c:pt idx="24">
                  <c:v>0.98058269861355629</c:v>
                </c:pt>
                <c:pt idx="25">
                  <c:v>0.98061213965573324</c:v>
                </c:pt>
                <c:pt idx="26">
                  <c:v>0.9813188523533124</c:v>
                </c:pt>
                <c:pt idx="27">
                  <c:v>0.98136597525147906</c:v>
                </c:pt>
                <c:pt idx="28">
                  <c:v>0.98139542761634901</c:v>
                </c:pt>
                <c:pt idx="29">
                  <c:v>0.98133652331239218</c:v>
                </c:pt>
                <c:pt idx="30">
                  <c:v>0.98138364661930644</c:v>
                </c:pt>
                <c:pt idx="31">
                  <c:v>0.98025887523307564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31-4DBF-B550-3A6E0D5F7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294896"/>
        <c:axId val="6641531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'[1]Velocity Test 3'!$E$14</c15:sqref>
                        </c15:formulaRef>
                      </c:ext>
                    </c:extLst>
                    <c:strCache>
                      <c:ptCount val="1"/>
                      <c:pt idx="0">
                        <c:v>hw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'[1]Velocity Test 3'!$B$15:$B$46</c15:sqref>
                        </c15:formulaRef>
                      </c:ext>
                    </c:extLst>
                    <c:numCache>
                      <c:formatCode>m/d/yyyy</c:formatCode>
                      <c:ptCount val="32"/>
                      <c:pt idx="0">
                        <c:v>43048</c:v>
                      </c:pt>
                      <c:pt idx="1">
                        <c:v>43049</c:v>
                      </c:pt>
                      <c:pt idx="2">
                        <c:v>43050</c:v>
                      </c:pt>
                      <c:pt idx="3">
                        <c:v>43051</c:v>
                      </c:pt>
                      <c:pt idx="4">
                        <c:v>43052</c:v>
                      </c:pt>
                      <c:pt idx="5">
                        <c:v>43053</c:v>
                      </c:pt>
                      <c:pt idx="6">
                        <c:v>43054</c:v>
                      </c:pt>
                      <c:pt idx="7">
                        <c:v>43055</c:v>
                      </c:pt>
                      <c:pt idx="8">
                        <c:v>43056</c:v>
                      </c:pt>
                      <c:pt idx="9">
                        <c:v>43057</c:v>
                      </c:pt>
                      <c:pt idx="10">
                        <c:v>43058</c:v>
                      </c:pt>
                      <c:pt idx="11">
                        <c:v>43059</c:v>
                      </c:pt>
                      <c:pt idx="12">
                        <c:v>43060</c:v>
                      </c:pt>
                      <c:pt idx="13">
                        <c:v>43061</c:v>
                      </c:pt>
                      <c:pt idx="14">
                        <c:v>43062</c:v>
                      </c:pt>
                      <c:pt idx="15">
                        <c:v>43063</c:v>
                      </c:pt>
                      <c:pt idx="16">
                        <c:v>43064</c:v>
                      </c:pt>
                      <c:pt idx="17">
                        <c:v>43065</c:v>
                      </c:pt>
                      <c:pt idx="18">
                        <c:v>43066</c:v>
                      </c:pt>
                      <c:pt idx="19">
                        <c:v>43067</c:v>
                      </c:pt>
                      <c:pt idx="20">
                        <c:v>43068</c:v>
                      </c:pt>
                      <c:pt idx="21">
                        <c:v>43069</c:v>
                      </c:pt>
                      <c:pt idx="22">
                        <c:v>43070</c:v>
                      </c:pt>
                      <c:pt idx="23">
                        <c:v>43071</c:v>
                      </c:pt>
                      <c:pt idx="24">
                        <c:v>43072</c:v>
                      </c:pt>
                      <c:pt idx="25">
                        <c:v>43073</c:v>
                      </c:pt>
                      <c:pt idx="26">
                        <c:v>43074</c:v>
                      </c:pt>
                      <c:pt idx="27">
                        <c:v>43075</c:v>
                      </c:pt>
                      <c:pt idx="28">
                        <c:v>43076</c:v>
                      </c:pt>
                      <c:pt idx="29">
                        <c:v>43077</c:v>
                      </c:pt>
                      <c:pt idx="30">
                        <c:v>43078</c:v>
                      </c:pt>
                      <c:pt idx="31">
                        <c:v>43079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'[1]Velocity Test 3'!$E$15:$E$46</c15:sqref>
                        </c15:formulaRef>
                      </c:ext>
                    </c:extLst>
                    <c:numCache>
                      <c:formatCode>0.00</c:formatCode>
                      <c:ptCount val="32"/>
                      <c:pt idx="0">
                        <c:v>6.9417999999999997</c:v>
                      </c:pt>
                      <c:pt idx="1">
                        <c:v>6.9391999999999996</c:v>
                      </c:pt>
                      <c:pt idx="2">
                        <c:v>6.9523000000000001</c:v>
                      </c:pt>
                      <c:pt idx="3">
                        <c:v>6.9353999999999996</c:v>
                      </c:pt>
                      <c:pt idx="4">
                        <c:v>6.9561000000000002</c:v>
                      </c:pt>
                      <c:pt idx="5">
                        <c:v>6.9414999999999996</c:v>
                      </c:pt>
                      <c:pt idx="6">
                        <c:v>6.9013</c:v>
                      </c:pt>
                      <c:pt idx="7">
                        <c:v>6.9146000000000001</c:v>
                      </c:pt>
                      <c:pt idx="8">
                        <c:v>6.9790999999999999</c:v>
                      </c:pt>
                      <c:pt idx="9">
                        <c:v>6.9864999999999995</c:v>
                      </c:pt>
                      <c:pt idx="10">
                        <c:v>7.0012999999999996</c:v>
                      </c:pt>
                      <c:pt idx="11">
                        <c:v>7.0778999999999996</c:v>
                      </c:pt>
                      <c:pt idx="12">
                        <c:v>7.0774999999999997</c:v>
                      </c:pt>
                      <c:pt idx="13">
                        <c:v>7.0964999999999998</c:v>
                      </c:pt>
                      <c:pt idx="14">
                        <c:v>7.0788000000000002</c:v>
                      </c:pt>
                      <c:pt idx="15">
                        <c:v>7.0834999999999999</c:v>
                      </c:pt>
                      <c:pt idx="16">
                        <c:v>7.1547000000000001</c:v>
                      </c:pt>
                      <c:pt idx="17">
                        <c:v>7.1548999999999996</c:v>
                      </c:pt>
                      <c:pt idx="18">
                        <c:v>7.1265000000000001</c:v>
                      </c:pt>
                      <c:pt idx="19">
                        <c:v>7.1659999999999995</c:v>
                      </c:pt>
                      <c:pt idx="20">
                        <c:v>7.2454000000000001</c:v>
                      </c:pt>
                      <c:pt idx="21">
                        <c:v>7.2648000000000001</c:v>
                      </c:pt>
                      <c:pt idx="22">
                        <c:v>7.2640000000000002</c:v>
                      </c:pt>
                      <c:pt idx="23">
                        <c:v>7.2965</c:v>
                      </c:pt>
                      <c:pt idx="24">
                        <c:v>7.2854999999999999</c:v>
                      </c:pt>
                      <c:pt idx="25">
                        <c:v>7.2850000000000001</c:v>
                      </c:pt>
                      <c:pt idx="26">
                        <c:v>7.2729999999999997</c:v>
                      </c:pt>
                      <c:pt idx="27">
                        <c:v>7.2721999999999998</c:v>
                      </c:pt>
                      <c:pt idx="28">
                        <c:v>7.2717000000000001</c:v>
                      </c:pt>
                      <c:pt idx="29">
                        <c:v>7.2726999999999995</c:v>
                      </c:pt>
                      <c:pt idx="30">
                        <c:v>7.2718999999999996</c:v>
                      </c:pt>
                      <c:pt idx="31">
                        <c:v>7.2909999999999995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6F31-4DBF-B550-3A6E0D5F79E0}"/>
                  </c:ext>
                </c:extLst>
              </c15:ser>
            </c15:filteredLineSeries>
          </c:ext>
        </c:extLst>
      </c:lineChart>
      <c:valAx>
        <c:axId val="664069344"/>
        <c:scaling>
          <c:orientation val="minMax"/>
          <c:max val="3.0000000000000009E-3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E+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490960"/>
        <c:crosses val="max"/>
        <c:crossBetween val="between"/>
      </c:valAx>
      <c:dateAx>
        <c:axId val="686490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069344"/>
        <c:crosses val="autoZero"/>
        <c:auto val="1"/>
        <c:lblOffset val="100"/>
        <c:baseTimeUnit val="days"/>
        <c:majorUnit val="1"/>
        <c:minorUnit val="1"/>
      </c:dateAx>
      <c:valAx>
        <c:axId val="664153152"/>
        <c:scaling>
          <c:orientation val="minMax"/>
          <c:min val="0.97499999999999998"/>
        </c:scaling>
        <c:delete val="0"/>
        <c:axPos val="l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294896"/>
        <c:crosses val="autoZero"/>
        <c:crossBetween val="between"/>
      </c:valAx>
      <c:catAx>
        <c:axId val="695294896"/>
        <c:scaling>
          <c:orientation val="minMax"/>
        </c:scaling>
        <c:delete val="1"/>
        <c:axPos val="b"/>
        <c:majorTickMark val="out"/>
        <c:minorTickMark val="none"/>
        <c:tickLblPos val="nextTo"/>
        <c:crossAx val="664153152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 of Mass</a:t>
            </a:r>
            <a:r>
              <a:rPr lang="en-US" baseline="0"/>
              <a:t> Movement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'[1]Velocity Test 3'!$Q$14</c:f>
              <c:strCache>
                <c:ptCount val="1"/>
                <c:pt idx="0">
                  <c:v>v (mm/s)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'[1]Velocity Test 3'!$B$15:$B$46</c:f>
              <c:numCache>
                <c:formatCode>m/d/yyyy</c:formatCode>
                <c:ptCount val="32"/>
                <c:pt idx="0">
                  <c:v>43048</c:v>
                </c:pt>
                <c:pt idx="1">
                  <c:v>43049</c:v>
                </c:pt>
                <c:pt idx="2">
                  <c:v>43050</c:v>
                </c:pt>
                <c:pt idx="3">
                  <c:v>43051</c:v>
                </c:pt>
                <c:pt idx="4">
                  <c:v>43052</c:v>
                </c:pt>
                <c:pt idx="5">
                  <c:v>43053</c:v>
                </c:pt>
                <c:pt idx="6">
                  <c:v>43054</c:v>
                </c:pt>
                <c:pt idx="7">
                  <c:v>43055</c:v>
                </c:pt>
                <c:pt idx="8">
                  <c:v>43056</c:v>
                </c:pt>
                <c:pt idx="9">
                  <c:v>43057</c:v>
                </c:pt>
                <c:pt idx="10">
                  <c:v>43058</c:v>
                </c:pt>
                <c:pt idx="11">
                  <c:v>43059</c:v>
                </c:pt>
                <c:pt idx="12">
                  <c:v>43060</c:v>
                </c:pt>
                <c:pt idx="13">
                  <c:v>43061</c:v>
                </c:pt>
                <c:pt idx="14">
                  <c:v>43062</c:v>
                </c:pt>
                <c:pt idx="15">
                  <c:v>43063</c:v>
                </c:pt>
                <c:pt idx="16">
                  <c:v>43064</c:v>
                </c:pt>
                <c:pt idx="17">
                  <c:v>43065</c:v>
                </c:pt>
                <c:pt idx="18">
                  <c:v>43066</c:v>
                </c:pt>
                <c:pt idx="19">
                  <c:v>43067</c:v>
                </c:pt>
                <c:pt idx="20">
                  <c:v>43068</c:v>
                </c:pt>
                <c:pt idx="21">
                  <c:v>43069</c:v>
                </c:pt>
                <c:pt idx="22">
                  <c:v>43070</c:v>
                </c:pt>
                <c:pt idx="23">
                  <c:v>43071</c:v>
                </c:pt>
                <c:pt idx="24">
                  <c:v>43072</c:v>
                </c:pt>
                <c:pt idx="25">
                  <c:v>43073</c:v>
                </c:pt>
                <c:pt idx="26">
                  <c:v>43074</c:v>
                </c:pt>
                <c:pt idx="27">
                  <c:v>43075</c:v>
                </c:pt>
                <c:pt idx="28">
                  <c:v>43076</c:v>
                </c:pt>
                <c:pt idx="29">
                  <c:v>43077</c:v>
                </c:pt>
                <c:pt idx="30">
                  <c:v>43078</c:v>
                </c:pt>
                <c:pt idx="31">
                  <c:v>43079</c:v>
                </c:pt>
              </c:numCache>
            </c:numRef>
          </c:cat>
          <c:val>
            <c:numRef>
              <c:f>'[1]Velocity Test 3'!$Q$15:$Q$46</c:f>
              <c:numCache>
                <c:formatCode>0.00E+00</c:formatCode>
                <c:ptCount val="32"/>
                <c:pt idx="0">
                  <c:v>-9.2994167950351554E-5</c:v>
                </c:pt>
                <c:pt idx="1">
                  <c:v>-1.0859708784057684E-4</c:v>
                </c:pt>
                <c:pt idx="2">
                  <c:v>-2.998237608598243E-5</c:v>
                </c:pt>
                <c:pt idx="3">
                  <c:v>-1.3140135537244679E-4</c:v>
                </c:pt>
                <c:pt idx="4">
                  <c:v>-7.1781085541269027E-6</c:v>
                </c:pt>
                <c:pt idx="5">
                  <c:v>-9.4794504860741091E-5</c:v>
                </c:pt>
                <c:pt idx="6">
                  <c:v>-3.3603965085575059E-4</c:v>
                </c:pt>
                <c:pt idx="7">
                  <c:v>-2.5622471449423466E-4</c:v>
                </c:pt>
                <c:pt idx="8">
                  <c:v>1.3084772124399992E-4</c:v>
                </c:pt>
                <c:pt idx="9">
                  <c:v>1.7525603170078939E-4</c:v>
                </c:pt>
                <c:pt idx="10">
                  <c:v>2.6407265261436838E-4</c:v>
                </c:pt>
                <c:pt idx="11">
                  <c:v>7.237586770724887E-4</c:v>
                </c:pt>
                <c:pt idx="12">
                  <c:v>7.2135822785858786E-4</c:v>
                </c:pt>
                <c:pt idx="13">
                  <c:v>8.3537956551790879E-4</c:v>
                </c:pt>
                <c:pt idx="14">
                  <c:v>7.2915968780370055E-4</c:v>
                </c:pt>
                <c:pt idx="15">
                  <c:v>7.5736496606679683E-4</c:v>
                </c:pt>
                <c:pt idx="16">
                  <c:v>1.1846449261375162E-3</c:v>
                </c:pt>
                <c:pt idx="17">
                  <c:v>1.1858451507444666E-3</c:v>
                </c:pt>
                <c:pt idx="18">
                  <c:v>1.0154132565589674E-3</c:v>
                </c:pt>
                <c:pt idx="19">
                  <c:v>1.2524576164296434E-3</c:v>
                </c:pt>
                <c:pt idx="20">
                  <c:v>1.7289467853849104E-3</c:v>
                </c:pt>
                <c:pt idx="21">
                  <c:v>1.8453685722581326E-3</c:v>
                </c:pt>
                <c:pt idx="22">
                  <c:v>1.8405676738303882E-3</c:v>
                </c:pt>
                <c:pt idx="23">
                  <c:v>2.035604172458147E-3</c:v>
                </c:pt>
                <c:pt idx="24">
                  <c:v>1.9695918190764379E-3</c:v>
                </c:pt>
                <c:pt idx="25">
                  <c:v>1.9665912575590836E-3</c:v>
                </c:pt>
                <c:pt idx="26">
                  <c:v>1.8945777811426657E-3</c:v>
                </c:pt>
                <c:pt idx="27">
                  <c:v>1.8897768827149074E-3</c:v>
                </c:pt>
                <c:pt idx="28">
                  <c:v>1.8867763211975676E-3</c:v>
                </c:pt>
                <c:pt idx="29">
                  <c:v>1.8927774442322617E-3</c:v>
                </c:pt>
                <c:pt idx="30">
                  <c:v>1.8879765458045036E-3</c:v>
                </c:pt>
                <c:pt idx="31">
                  <c:v>2.002597995767292E-3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B-4A85-8B21-ED524EEE6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6459327"/>
        <c:axId val="53741759"/>
      </c:barChart>
      <c:lineChart>
        <c:grouping val="standard"/>
        <c:varyColors val="0"/>
        <c:ser>
          <c:idx val="1"/>
          <c:order val="1"/>
          <c:tx>
            <c:strRef>
              <c:f>'[1]Velocity Test 3'!$J$14</c:f>
              <c:strCache>
                <c:ptCount val="1"/>
                <c:pt idx="0">
                  <c:v>FOS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'[1]Velocity Test 3'!$J$15:$J$46</c:f>
              <c:numCache>
                <c:formatCode>0.0000</c:formatCode>
                <c:ptCount val="32"/>
                <c:pt idx="0">
                  <c:v>1.0009213639919161</c:v>
                </c:pt>
                <c:pt idx="1">
                  <c:v>1.0010759946315353</c:v>
                </c:pt>
                <c:pt idx="2">
                  <c:v>1.000297012915129</c:v>
                </c:pt>
                <c:pt idx="3">
                  <c:v>1.0013020142711426</c:v>
                </c:pt>
                <c:pt idx="4">
                  <c:v>1.0000711042140362</c:v>
                </c:pt>
                <c:pt idx="5">
                  <c:v>1.0009392053926882</c:v>
                </c:pt>
                <c:pt idx="6">
                  <c:v>1.0033313604241805</c:v>
                </c:pt>
                <c:pt idx="7">
                  <c:v>1.0025396166698193</c:v>
                </c:pt>
                <c:pt idx="8">
                  <c:v>0.99870429409556516</c:v>
                </c:pt>
                <c:pt idx="9">
                  <c:v>0.99826473186493936</c:v>
                </c:pt>
                <c:pt idx="10">
                  <c:v>0.99738589065969308</c:v>
                </c:pt>
                <c:pt idx="11">
                  <c:v>0.99284332082881444</c:v>
                </c:pt>
                <c:pt idx="12">
                  <c:v>0.99286701561513535</c:v>
                </c:pt>
                <c:pt idx="13">
                  <c:v>0.99174181667881323</c:v>
                </c:pt>
                <c:pt idx="14">
                  <c:v>0.99279000856436206</c:v>
                </c:pt>
                <c:pt idx="15">
                  <c:v>0.99251162267326376</c:v>
                </c:pt>
                <c:pt idx="16">
                  <c:v>0.98829900791289571</c:v>
                </c:pt>
                <c:pt idx="17">
                  <c:v>0.98828718696049833</c:v>
                </c:pt>
                <c:pt idx="18">
                  <c:v>0.98996644796898747</c:v>
                </c:pt>
                <c:pt idx="19">
                  <c:v>0.98763123144274612</c:v>
                </c:pt>
                <c:pt idx="20">
                  <c:v>0.9829452224637133</c:v>
                </c:pt>
                <c:pt idx="21">
                  <c:v>0.98180191373751413</c:v>
                </c:pt>
                <c:pt idx="22">
                  <c:v>0.98184904781002791</c:v>
                </c:pt>
                <c:pt idx="23">
                  <c:v>0.97993510333039147</c:v>
                </c:pt>
                <c:pt idx="24">
                  <c:v>0.98058269861355629</c:v>
                </c:pt>
                <c:pt idx="25">
                  <c:v>0.98061213965573324</c:v>
                </c:pt>
                <c:pt idx="26">
                  <c:v>0.9813188523533124</c:v>
                </c:pt>
                <c:pt idx="27">
                  <c:v>0.98136597525147906</c:v>
                </c:pt>
                <c:pt idx="28">
                  <c:v>0.98139542761634901</c:v>
                </c:pt>
                <c:pt idx="29">
                  <c:v>0.98133652331239218</c:v>
                </c:pt>
                <c:pt idx="30">
                  <c:v>0.98138364661930644</c:v>
                </c:pt>
                <c:pt idx="31">
                  <c:v>0.98025887523307564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B-4A85-8B21-ED524EEE6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460159"/>
        <c:axId val="53749535"/>
      </c:lineChart>
      <c:valAx>
        <c:axId val="53741759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459327"/>
        <c:crosses val="max"/>
        <c:crossBetween val="between"/>
      </c:valAx>
      <c:dateAx>
        <c:axId val="201645932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1759"/>
        <c:crosses val="autoZero"/>
        <c:auto val="1"/>
        <c:lblOffset val="100"/>
        <c:baseTimeUnit val="days"/>
        <c:majorUnit val="1"/>
        <c:minorUnit val="1"/>
      </c:dateAx>
      <c:valAx>
        <c:axId val="53749535"/>
        <c:scaling>
          <c:orientation val="minMax"/>
        </c:scaling>
        <c:delete val="0"/>
        <c:axPos val="l"/>
        <c:numFmt formatCode="0.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460159"/>
        <c:crosses val="autoZero"/>
        <c:crossBetween val="between"/>
      </c:valAx>
      <c:catAx>
        <c:axId val="2016460159"/>
        <c:scaling>
          <c:orientation val="minMax"/>
        </c:scaling>
        <c:delete val="1"/>
        <c:axPos val="b"/>
        <c:majorTickMark val="out"/>
        <c:minorTickMark val="none"/>
        <c:tickLblPos val="nextTo"/>
        <c:crossAx val="53749535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67296155083948"/>
          <c:y val="0.24652936689549962"/>
          <c:w val="0.78629418342815438"/>
          <c:h val="0.69837342414578041"/>
        </c:manualLayout>
      </c:layout>
      <c:barChart>
        <c:barDir val="col"/>
        <c:grouping val="clustered"/>
        <c:varyColors val="0"/>
        <c:ser>
          <c:idx val="2"/>
          <c:order val="1"/>
          <c:tx>
            <c:v>Velocity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5F-481B-830F-9A11D18F508C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5F-481B-830F-9A11D18F508C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65F-481B-830F-9A11D18F508C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5F-481B-830F-9A11D18F508C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5F-481B-830F-9A11D18F508C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65F-481B-830F-9A11D18F508C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65F-481B-830F-9A11D18F508C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65F-481B-830F-9A11D18F508C}"/>
              </c:ext>
            </c:extLst>
          </c:dPt>
          <c:dPt>
            <c:idx val="2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65F-481B-830F-9A11D18F508C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65F-481B-830F-9A11D18F508C}"/>
              </c:ext>
            </c:extLst>
          </c:dPt>
          <c:dPt>
            <c:idx val="2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65F-481B-830F-9A11D18F508C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65F-481B-830F-9A11D18F508C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65F-481B-830F-9A11D18F508C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65F-481B-830F-9A11D18F508C}"/>
              </c:ext>
            </c:extLst>
          </c:dPt>
          <c:cat>
            <c:numRef>
              <c:f>'[1]Velocity Test 3'!$B$15:$B$46</c:f>
              <c:numCache>
                <c:formatCode>m/d/yyyy</c:formatCode>
                <c:ptCount val="32"/>
                <c:pt idx="0">
                  <c:v>43048</c:v>
                </c:pt>
                <c:pt idx="1">
                  <c:v>43049</c:v>
                </c:pt>
                <c:pt idx="2">
                  <c:v>43050</c:v>
                </c:pt>
                <c:pt idx="3">
                  <c:v>43051</c:v>
                </c:pt>
                <c:pt idx="4">
                  <c:v>43052</c:v>
                </c:pt>
                <c:pt idx="5">
                  <c:v>43053</c:v>
                </c:pt>
                <c:pt idx="6">
                  <c:v>43054</c:v>
                </c:pt>
                <c:pt idx="7">
                  <c:v>43055</c:v>
                </c:pt>
                <c:pt idx="8">
                  <c:v>43056</c:v>
                </c:pt>
                <c:pt idx="9">
                  <c:v>43057</c:v>
                </c:pt>
                <c:pt idx="10">
                  <c:v>43058</c:v>
                </c:pt>
                <c:pt idx="11">
                  <c:v>43059</c:v>
                </c:pt>
                <c:pt idx="12">
                  <c:v>43060</c:v>
                </c:pt>
                <c:pt idx="13">
                  <c:v>43061</c:v>
                </c:pt>
                <c:pt idx="14">
                  <c:v>43062</c:v>
                </c:pt>
                <c:pt idx="15">
                  <c:v>43063</c:v>
                </c:pt>
                <c:pt idx="16">
                  <c:v>43064</c:v>
                </c:pt>
                <c:pt idx="17">
                  <c:v>43065</c:v>
                </c:pt>
                <c:pt idx="18">
                  <c:v>43066</c:v>
                </c:pt>
                <c:pt idx="19">
                  <c:v>43067</c:v>
                </c:pt>
                <c:pt idx="20">
                  <c:v>43068</c:v>
                </c:pt>
                <c:pt idx="21">
                  <c:v>43069</c:v>
                </c:pt>
                <c:pt idx="22">
                  <c:v>43070</c:v>
                </c:pt>
                <c:pt idx="23">
                  <c:v>43071</c:v>
                </c:pt>
                <c:pt idx="24">
                  <c:v>43072</c:v>
                </c:pt>
                <c:pt idx="25">
                  <c:v>43073</c:v>
                </c:pt>
                <c:pt idx="26">
                  <c:v>43074</c:v>
                </c:pt>
                <c:pt idx="27">
                  <c:v>43075</c:v>
                </c:pt>
                <c:pt idx="28">
                  <c:v>43076</c:v>
                </c:pt>
                <c:pt idx="29">
                  <c:v>43077</c:v>
                </c:pt>
                <c:pt idx="30">
                  <c:v>43078</c:v>
                </c:pt>
                <c:pt idx="31">
                  <c:v>43079</c:v>
                </c:pt>
              </c:numCache>
            </c:numRef>
          </c:cat>
          <c:val>
            <c:numRef>
              <c:f>'[1]Velocity Test 3'!$R$50:$R$81</c:f>
              <c:numCache>
                <c:formatCode>0.00</c:formatCode>
                <c:ptCount val="32"/>
                <c:pt idx="0">
                  <c:v>1043.7168387065126</c:v>
                </c:pt>
                <c:pt idx="1">
                  <c:v>1218.8356722995102</c:v>
                </c:pt>
                <c:pt idx="2">
                  <c:v>336.50616458096948</c:v>
                </c:pt>
                <c:pt idx="3">
                  <c:v>1474.778582935455</c:v>
                </c:pt>
                <c:pt idx="4">
                  <c:v>80.563253945186617</c:v>
                </c:pt>
                <c:pt idx="5">
                  <c:v>1063.9228579670064</c:v>
                </c:pt>
                <c:pt idx="6">
                  <c:v>3771.5294389047581</c:v>
                </c:pt>
                <c:pt idx="7">
                  <c:v>2875.7292516792759</c:v>
                </c:pt>
                <c:pt idx="8">
                  <c:v>-1468.564889377262</c:v>
                </c:pt>
                <c:pt idx="9">
                  <c:v>-1966.9800311418858</c:v>
                </c:pt>
                <c:pt idx="10">
                  <c:v>-2963.8103146711328</c:v>
                </c:pt>
                <c:pt idx="11">
                  <c:v>-8123.0805659103689</c:v>
                </c:pt>
                <c:pt idx="12">
                  <c:v>-8096.1392068958367</c:v>
                </c:pt>
                <c:pt idx="13">
                  <c:v>-9375.8537600752352</c:v>
                </c:pt>
                <c:pt idx="14">
                  <c:v>-8183.6986236923349</c:v>
                </c:pt>
                <c:pt idx="15">
                  <c:v>-8500.2595921104112</c:v>
                </c:pt>
                <c:pt idx="16">
                  <c:v>-13295.821496656383</c:v>
                </c:pt>
                <c:pt idx="17">
                  <c:v>-13309.292176163648</c:v>
                </c:pt>
                <c:pt idx="18">
                  <c:v>-11396.455686148263</c:v>
                </c:pt>
                <c:pt idx="19">
                  <c:v>-14056.914888810503</c:v>
                </c:pt>
                <c:pt idx="20">
                  <c:v>-19404.774653149678</c:v>
                </c:pt>
                <c:pt idx="21">
                  <c:v>-20711.430565343609</c:v>
                </c:pt>
                <c:pt idx="22">
                  <c:v>-20657.547847315192</c:v>
                </c:pt>
                <c:pt idx="23">
                  <c:v>-22846.53326722702</c:v>
                </c:pt>
                <c:pt idx="24">
                  <c:v>-22105.645894333717</c:v>
                </c:pt>
                <c:pt idx="25">
                  <c:v>-22071.969195565795</c:v>
                </c:pt>
                <c:pt idx="26">
                  <c:v>-21263.728425136647</c:v>
                </c:pt>
                <c:pt idx="27">
                  <c:v>-21209.845707108074</c:v>
                </c:pt>
                <c:pt idx="28">
                  <c:v>-21176.169008340312</c:v>
                </c:pt>
                <c:pt idx="29">
                  <c:v>-21243.522405875992</c:v>
                </c:pt>
                <c:pt idx="30">
                  <c:v>-21189.639687847415</c:v>
                </c:pt>
                <c:pt idx="31">
                  <c:v>-22476.089580780368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65F-481B-830F-9A11D18F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1895360"/>
        <c:axId val="835214320"/>
      </c:barChart>
      <c:lineChart>
        <c:grouping val="standard"/>
        <c:varyColors val="0"/>
        <c:ser>
          <c:idx val="0"/>
          <c:order val="0"/>
          <c:tx>
            <c:v>Groundwater level from surface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'[1]Velocity Test 3'!$B$15:$B$46</c:f>
              <c:numCache>
                <c:formatCode>m/d/yyyy</c:formatCode>
                <c:ptCount val="32"/>
                <c:pt idx="0">
                  <c:v>43048</c:v>
                </c:pt>
                <c:pt idx="1">
                  <c:v>43049</c:v>
                </c:pt>
                <c:pt idx="2">
                  <c:v>43050</c:v>
                </c:pt>
                <c:pt idx="3">
                  <c:v>43051</c:v>
                </c:pt>
                <c:pt idx="4">
                  <c:v>43052</c:v>
                </c:pt>
                <c:pt idx="5">
                  <c:v>43053</c:v>
                </c:pt>
                <c:pt idx="6">
                  <c:v>43054</c:v>
                </c:pt>
                <c:pt idx="7">
                  <c:v>43055</c:v>
                </c:pt>
                <c:pt idx="8">
                  <c:v>43056</c:v>
                </c:pt>
                <c:pt idx="9">
                  <c:v>43057</c:v>
                </c:pt>
                <c:pt idx="10">
                  <c:v>43058</c:v>
                </c:pt>
                <c:pt idx="11">
                  <c:v>43059</c:v>
                </c:pt>
                <c:pt idx="12">
                  <c:v>43060</c:v>
                </c:pt>
                <c:pt idx="13">
                  <c:v>43061</c:v>
                </c:pt>
                <c:pt idx="14">
                  <c:v>43062</c:v>
                </c:pt>
                <c:pt idx="15">
                  <c:v>43063</c:v>
                </c:pt>
                <c:pt idx="16">
                  <c:v>43064</c:v>
                </c:pt>
                <c:pt idx="17">
                  <c:v>43065</c:v>
                </c:pt>
                <c:pt idx="18">
                  <c:v>43066</c:v>
                </c:pt>
                <c:pt idx="19">
                  <c:v>43067</c:v>
                </c:pt>
                <c:pt idx="20">
                  <c:v>43068</c:v>
                </c:pt>
                <c:pt idx="21">
                  <c:v>43069</c:v>
                </c:pt>
                <c:pt idx="22">
                  <c:v>43070</c:v>
                </c:pt>
                <c:pt idx="23">
                  <c:v>43071</c:v>
                </c:pt>
                <c:pt idx="24">
                  <c:v>43072</c:v>
                </c:pt>
                <c:pt idx="25">
                  <c:v>43073</c:v>
                </c:pt>
                <c:pt idx="26">
                  <c:v>43074</c:v>
                </c:pt>
                <c:pt idx="27">
                  <c:v>43075</c:v>
                </c:pt>
                <c:pt idx="28">
                  <c:v>43076</c:v>
                </c:pt>
                <c:pt idx="29">
                  <c:v>43077</c:v>
                </c:pt>
                <c:pt idx="30">
                  <c:v>43078</c:v>
                </c:pt>
                <c:pt idx="31">
                  <c:v>43079</c:v>
                </c:pt>
              </c:numCache>
            </c:numRef>
          </c:cat>
          <c:val>
            <c:numRef>
              <c:f>'[1]Velocity Test 3'!$D$15:$D$46</c:f>
              <c:numCache>
                <c:formatCode>0.00</c:formatCode>
                <c:ptCount val="32"/>
                <c:pt idx="0">
                  <c:v>0.35820000000000002</c:v>
                </c:pt>
                <c:pt idx="1">
                  <c:v>0.36080000000000001</c:v>
                </c:pt>
                <c:pt idx="2">
                  <c:v>0.34770000000000001</c:v>
                </c:pt>
                <c:pt idx="3">
                  <c:v>0.36460000000000004</c:v>
                </c:pt>
                <c:pt idx="4">
                  <c:v>0.34389999999999998</c:v>
                </c:pt>
                <c:pt idx="5">
                  <c:v>0.35850000000000004</c:v>
                </c:pt>
                <c:pt idx="6">
                  <c:v>0.39870000000000005</c:v>
                </c:pt>
                <c:pt idx="7">
                  <c:v>0.38539999999999996</c:v>
                </c:pt>
                <c:pt idx="8">
                  <c:v>0.32090000000000002</c:v>
                </c:pt>
                <c:pt idx="9">
                  <c:v>0.3135</c:v>
                </c:pt>
                <c:pt idx="10">
                  <c:v>0.29869999999999997</c:v>
                </c:pt>
                <c:pt idx="11">
                  <c:v>0.22210000000000002</c:v>
                </c:pt>
                <c:pt idx="12">
                  <c:v>0.2225</c:v>
                </c:pt>
                <c:pt idx="13">
                  <c:v>0.20350000000000001</c:v>
                </c:pt>
                <c:pt idx="14">
                  <c:v>0.22119999999999998</c:v>
                </c:pt>
                <c:pt idx="15">
                  <c:v>0.2165</c:v>
                </c:pt>
                <c:pt idx="16">
                  <c:v>0.14530000000000001</c:v>
                </c:pt>
                <c:pt idx="17">
                  <c:v>0.14509999999999998</c:v>
                </c:pt>
                <c:pt idx="18">
                  <c:v>0.17350000000000002</c:v>
                </c:pt>
                <c:pt idx="19">
                  <c:v>0.13399999999999998</c:v>
                </c:pt>
                <c:pt idx="20">
                  <c:v>5.460000000000001E-2</c:v>
                </c:pt>
                <c:pt idx="21">
                  <c:v>3.5199999999999995E-2</c:v>
                </c:pt>
                <c:pt idx="22">
                  <c:v>3.6000000000000011E-2</c:v>
                </c:pt>
                <c:pt idx="23">
                  <c:v>3.5000000000000144E-3</c:v>
                </c:pt>
                <c:pt idx="24">
                  <c:v>1.4499999999999992E-2</c:v>
                </c:pt>
                <c:pt idx="25">
                  <c:v>1.4999999999999999E-2</c:v>
                </c:pt>
                <c:pt idx="26">
                  <c:v>2.6999999999999993E-2</c:v>
                </c:pt>
                <c:pt idx="27">
                  <c:v>2.7800000000000012E-2</c:v>
                </c:pt>
                <c:pt idx="28">
                  <c:v>2.8299999999999981E-2</c:v>
                </c:pt>
                <c:pt idx="29">
                  <c:v>2.7300000000000005E-2</c:v>
                </c:pt>
                <c:pt idx="30">
                  <c:v>2.8099999999999986E-2</c:v>
                </c:pt>
                <c:pt idx="31">
                  <c:v>8.9999999999999854E-3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65F-481B-830F-9A11D18F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490960"/>
        <c:axId val="664069344"/>
      </c:lineChart>
      <c:dateAx>
        <c:axId val="711895360"/>
        <c:scaling>
          <c:orientation val="minMax"/>
        </c:scaling>
        <c:delete val="1"/>
        <c:axPos val="b"/>
        <c:numFmt formatCode="m/d/yyyy" sourceLinked="1"/>
        <c:majorTickMark val="in"/>
        <c:minorTickMark val="none"/>
        <c:tickLblPos val="high"/>
        <c:crossAx val="835214320"/>
        <c:crosses val="autoZero"/>
        <c:auto val="1"/>
        <c:lblOffset val="100"/>
        <c:baseTimeUnit val="days"/>
      </c:dateAx>
      <c:valAx>
        <c:axId val="83521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 (mm/s)</a:t>
                </a:r>
              </a:p>
            </c:rich>
          </c:tx>
          <c:layout>
            <c:manualLayout>
              <c:xMode val="edge"/>
              <c:yMode val="edge"/>
              <c:x val="1.0604172559954239E-2"/>
              <c:y val="0.528757154783569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1895360"/>
        <c:crosses val="autoZero"/>
        <c:crossBetween val="between"/>
      </c:valAx>
      <c:valAx>
        <c:axId val="664069344"/>
        <c:scaling>
          <c:orientation val="maxMin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Groundwater level (m)</a:t>
                </a:r>
              </a:p>
            </c:rich>
          </c:tx>
          <c:layout>
            <c:manualLayout>
              <c:xMode val="edge"/>
              <c:yMode val="edge"/>
              <c:x val="0.96170563580968338"/>
              <c:y val="0.41643825414271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6490960"/>
        <c:crosses val="max"/>
        <c:crossBetween val="between"/>
      </c:valAx>
      <c:dateAx>
        <c:axId val="68649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7630592547855161"/>
              <c:y val="1.83066361556064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4069344"/>
        <c:crosses val="max"/>
        <c:auto val="1"/>
        <c:lblOffset val="100"/>
        <c:baseTimeUnit val="days"/>
        <c:majorUnit val="1"/>
        <c:minorUnit val="1"/>
      </c:date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377879554975541"/>
          <c:y val="0.27365946533571173"/>
          <c:w val="0.39148702594561208"/>
          <c:h val="5.509720895871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 of Mass</a:t>
            </a:r>
            <a:r>
              <a:rPr lang="en-US" baseline="0"/>
              <a:t> Movement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65539601667437"/>
          <c:y val="0.11213905115692653"/>
          <c:w val="0.82603612783696156"/>
          <c:h val="0.73460180939244279"/>
        </c:manualLayout>
      </c:layout>
      <c:lineChart>
        <c:grouping val="standard"/>
        <c:varyColors val="0"/>
        <c:ser>
          <c:idx val="0"/>
          <c:order val="0"/>
          <c:tx>
            <c:strRef>
              <c:f>'[1]Velocity Test 3'!$Q$14</c:f>
              <c:strCache>
                <c:ptCount val="1"/>
                <c:pt idx="0">
                  <c:v>v (mm/s)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'[1]Velocity Test 3'!$B$15:$B$46</c:f>
              <c:numCache>
                <c:formatCode>m/d/yyyy</c:formatCode>
                <c:ptCount val="32"/>
                <c:pt idx="0">
                  <c:v>43048</c:v>
                </c:pt>
                <c:pt idx="1">
                  <c:v>43049</c:v>
                </c:pt>
                <c:pt idx="2">
                  <c:v>43050</c:v>
                </c:pt>
                <c:pt idx="3">
                  <c:v>43051</c:v>
                </c:pt>
                <c:pt idx="4">
                  <c:v>43052</c:v>
                </c:pt>
                <c:pt idx="5">
                  <c:v>43053</c:v>
                </c:pt>
                <c:pt idx="6">
                  <c:v>43054</c:v>
                </c:pt>
                <c:pt idx="7">
                  <c:v>43055</c:v>
                </c:pt>
                <c:pt idx="8">
                  <c:v>43056</c:v>
                </c:pt>
                <c:pt idx="9">
                  <c:v>43057</c:v>
                </c:pt>
                <c:pt idx="10">
                  <c:v>43058</c:v>
                </c:pt>
                <c:pt idx="11">
                  <c:v>43059</c:v>
                </c:pt>
                <c:pt idx="12">
                  <c:v>43060</c:v>
                </c:pt>
                <c:pt idx="13">
                  <c:v>43061</c:v>
                </c:pt>
                <c:pt idx="14">
                  <c:v>43062</c:v>
                </c:pt>
                <c:pt idx="15">
                  <c:v>43063</c:v>
                </c:pt>
                <c:pt idx="16">
                  <c:v>43064</c:v>
                </c:pt>
                <c:pt idx="17">
                  <c:v>43065</c:v>
                </c:pt>
                <c:pt idx="18">
                  <c:v>43066</c:v>
                </c:pt>
                <c:pt idx="19">
                  <c:v>43067</c:v>
                </c:pt>
                <c:pt idx="20">
                  <c:v>43068</c:v>
                </c:pt>
                <c:pt idx="21">
                  <c:v>43069</c:v>
                </c:pt>
                <c:pt idx="22">
                  <c:v>43070</c:v>
                </c:pt>
                <c:pt idx="23">
                  <c:v>43071</c:v>
                </c:pt>
                <c:pt idx="24">
                  <c:v>43072</c:v>
                </c:pt>
                <c:pt idx="25">
                  <c:v>43073</c:v>
                </c:pt>
                <c:pt idx="26">
                  <c:v>43074</c:v>
                </c:pt>
                <c:pt idx="27">
                  <c:v>43075</c:v>
                </c:pt>
                <c:pt idx="28">
                  <c:v>43076</c:v>
                </c:pt>
                <c:pt idx="29">
                  <c:v>43077</c:v>
                </c:pt>
                <c:pt idx="30">
                  <c:v>43078</c:v>
                </c:pt>
                <c:pt idx="31">
                  <c:v>43079</c:v>
                </c:pt>
              </c:numCache>
            </c:numRef>
          </c:cat>
          <c:val>
            <c:numRef>
              <c:f>'[1]Velocity Test 3'!$Q$15:$Q$46</c:f>
              <c:numCache>
                <c:formatCode>0.00E+00</c:formatCode>
                <c:ptCount val="32"/>
                <c:pt idx="0">
                  <c:v>-9.2994167950351554E-5</c:v>
                </c:pt>
                <c:pt idx="1">
                  <c:v>-1.0859708784057684E-4</c:v>
                </c:pt>
                <c:pt idx="2">
                  <c:v>-2.998237608598243E-5</c:v>
                </c:pt>
                <c:pt idx="3">
                  <c:v>-1.3140135537244679E-4</c:v>
                </c:pt>
                <c:pt idx="4">
                  <c:v>-7.1781085541269027E-6</c:v>
                </c:pt>
                <c:pt idx="5">
                  <c:v>-9.4794504860741091E-5</c:v>
                </c:pt>
                <c:pt idx="6">
                  <c:v>-3.3603965085575059E-4</c:v>
                </c:pt>
                <c:pt idx="7">
                  <c:v>-2.5622471449423466E-4</c:v>
                </c:pt>
                <c:pt idx="8">
                  <c:v>1.3084772124399992E-4</c:v>
                </c:pt>
                <c:pt idx="9">
                  <c:v>1.7525603170078939E-4</c:v>
                </c:pt>
                <c:pt idx="10">
                  <c:v>2.6407265261436838E-4</c:v>
                </c:pt>
                <c:pt idx="11">
                  <c:v>7.237586770724887E-4</c:v>
                </c:pt>
                <c:pt idx="12">
                  <c:v>7.2135822785858786E-4</c:v>
                </c:pt>
                <c:pt idx="13">
                  <c:v>8.3537956551790879E-4</c:v>
                </c:pt>
                <c:pt idx="14">
                  <c:v>7.2915968780370055E-4</c:v>
                </c:pt>
                <c:pt idx="15">
                  <c:v>7.5736496606679683E-4</c:v>
                </c:pt>
                <c:pt idx="16">
                  <c:v>1.1846449261375162E-3</c:v>
                </c:pt>
                <c:pt idx="17">
                  <c:v>1.1858451507444666E-3</c:v>
                </c:pt>
                <c:pt idx="18">
                  <c:v>1.0154132565589674E-3</c:v>
                </c:pt>
                <c:pt idx="19">
                  <c:v>1.2524576164296434E-3</c:v>
                </c:pt>
                <c:pt idx="20">
                  <c:v>1.7289467853849104E-3</c:v>
                </c:pt>
                <c:pt idx="21">
                  <c:v>1.8453685722581326E-3</c:v>
                </c:pt>
                <c:pt idx="22">
                  <c:v>1.8405676738303882E-3</c:v>
                </c:pt>
                <c:pt idx="23">
                  <c:v>2.035604172458147E-3</c:v>
                </c:pt>
                <c:pt idx="24">
                  <c:v>1.9695918190764379E-3</c:v>
                </c:pt>
                <c:pt idx="25">
                  <c:v>1.9665912575590836E-3</c:v>
                </c:pt>
                <c:pt idx="26">
                  <c:v>1.8945777811426657E-3</c:v>
                </c:pt>
                <c:pt idx="27">
                  <c:v>1.8897768827149074E-3</c:v>
                </c:pt>
                <c:pt idx="28">
                  <c:v>1.8867763211975676E-3</c:v>
                </c:pt>
                <c:pt idx="29">
                  <c:v>1.8927774442322617E-3</c:v>
                </c:pt>
                <c:pt idx="30">
                  <c:v>1.8879765458045036E-3</c:v>
                </c:pt>
                <c:pt idx="31">
                  <c:v>2.002597995767292E-3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7-40FD-BC5C-96BB3490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823200"/>
        <c:axId val="506246656"/>
      </c:lineChart>
      <c:dateAx>
        <c:axId val="5498232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46656"/>
        <c:crosses val="autoZero"/>
        <c:auto val="1"/>
        <c:lblOffset val="100"/>
        <c:baseTimeUnit val="days"/>
      </c:dateAx>
      <c:valAx>
        <c:axId val="506246656"/>
        <c:scaling>
          <c:orientation val="minMax"/>
          <c:max val="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82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718604292110551"/>
          <c:y val="0.77373643205636622"/>
          <c:w val="0.12214483789993205"/>
          <c:h val="5.1020753115205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'[1]Back Analysis'!$M$14</c:f>
              <c:strCache>
                <c:ptCount val="1"/>
                <c:pt idx="0">
                  <c:v>FOS</c:v>
                </c:pt>
              </c:strCache>
            </c:strRef>
          </c:tx>
          <c:spPr>
            <a:ln w="19050">
              <a:noFill/>
            </a:ln>
          </c:spPr>
          <c:xVal>
            <c:numRef>
              <c:f>'[1]Back Analysis'!$E$15:$E$34</c:f>
              <c:numCache>
                <c:formatCode>General</c:formatCode>
                <c:ptCount val="2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 formatCode="0.00">
                  <c:v>18.5</c:v>
                </c:pt>
                <c:pt idx="10">
                  <c:v>19</c:v>
                </c:pt>
                <c:pt idx="11">
                  <c:v>19.07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</c:numCache>
            </c:numRef>
          </c:xVal>
          <c:yVal>
            <c:numRef>
              <c:f>'[1]Back Analysis'!$M$15:$M$34</c:f>
              <c:numCache>
                <c:formatCode>0.00</c:formatCode>
                <c:ptCount val="20"/>
                <c:pt idx="0">
                  <c:v>0.58007411817566112</c:v>
                </c:pt>
                <c:pt idx="1">
                  <c:v>0.62869105055327101</c:v>
                </c:pt>
                <c:pt idx="2">
                  <c:v>0.6775020893098278</c:v>
                </c:pt>
                <c:pt idx="3">
                  <c:v>0.72652689838246198</c:v>
                </c:pt>
                <c:pt idx="4">
                  <c:v>0.77578569836169753</c:v>
                </c:pt>
                <c:pt idx="5">
                  <c:v>0.82529932610272716</c:v>
                </c:pt>
                <c:pt idx="6">
                  <c:v>0.87508929787540601</c:v>
                </c:pt>
                <c:pt idx="7">
                  <c:v>0.92517787647783456</c:v>
                </c:pt>
                <c:pt idx="8">
                  <c:v>0.97558814277919059</c:v>
                </c:pt>
                <c:pt idx="9">
                  <c:v>1.0009213639919161</c:v>
                </c:pt>
                <c:pt idx="10">
                  <c:v>1.0263440722039496</c:v>
                </c:pt>
                <c:pt idx="11">
                  <c:v>0.88270996311743699</c:v>
                </c:pt>
                <c:pt idx="12">
                  <c:v>1.0774706167225947</c:v>
                </c:pt>
                <c:pt idx="13">
                  <c:v>1.128993792974246</c:v>
                </c:pt>
                <c:pt idx="14">
                  <c:v>1.1809407772153677</c:v>
                </c:pt>
                <c:pt idx="15">
                  <c:v>1.2333400078670707</c:v>
                </c:pt>
                <c:pt idx="16">
                  <c:v>1.2862212965229292</c:v>
                </c:pt>
                <c:pt idx="17">
                  <c:v>1.3396159483813614</c:v>
                </c:pt>
                <c:pt idx="18">
                  <c:v>1.393556893183397</c:v>
                </c:pt>
                <c:pt idx="19">
                  <c:v>1.4480788278704391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2C-42DA-9413-D414A39F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588367"/>
        <c:axId val="1858977055"/>
      </c:scatterChart>
      <c:valAx>
        <c:axId val="1861588367"/>
        <c:scaling>
          <c:orientation val="minMax"/>
          <c:min val="8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Effective internal friction angle, </a:t>
                </a:r>
                <a:r>
                  <a:rPr lang="el-GR" sz="1000" b="0" i="0" baseline="0">
                    <a:effectLst/>
                  </a:rPr>
                  <a:t>φ'     ⁰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977055"/>
        <c:crosses val="autoZero"/>
        <c:crossBetween val="midCat"/>
        <c:majorUnit val="2"/>
      </c:valAx>
      <c:valAx>
        <c:axId val="185897705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Factor of Safety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1588367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'[1]Back Analysis'!$M$14</c:f>
              <c:strCache>
                <c:ptCount val="1"/>
                <c:pt idx="0">
                  <c:v>FOS</c:v>
                </c:pt>
              </c:strCache>
            </c:strRef>
          </c:tx>
          <c:spPr>
            <a:ln w="19050">
              <a:noFill/>
            </a:ln>
          </c:spPr>
          <c:xVal>
            <c:numRef>
              <c:f>'[1]Back Analysis'!$F$15:$F$34</c:f>
              <c:numCache>
                <c:formatCode>General</c:formatCode>
                <c:ptCount val="2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 formatCode="0.00">
                  <c:v>23.5</c:v>
                </c:pt>
                <c:pt idx="10">
                  <c:v>24</c:v>
                </c:pt>
                <c:pt idx="11">
                  <c:v>16.75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</c:numCache>
            </c:numRef>
          </c:xVal>
          <c:yVal>
            <c:numRef>
              <c:f>'[1]Back Analysis'!$M$15:$M$34</c:f>
              <c:numCache>
                <c:formatCode>0.00</c:formatCode>
                <c:ptCount val="20"/>
                <c:pt idx="0">
                  <c:v>0.58007411817566112</c:v>
                </c:pt>
                <c:pt idx="1">
                  <c:v>0.62869105055327101</c:v>
                </c:pt>
                <c:pt idx="2">
                  <c:v>0.6775020893098278</c:v>
                </c:pt>
                <c:pt idx="3">
                  <c:v>0.72652689838246198</c:v>
                </c:pt>
                <c:pt idx="4">
                  <c:v>0.77578569836169753</c:v>
                </c:pt>
                <c:pt idx="5">
                  <c:v>0.82529932610272716</c:v>
                </c:pt>
                <c:pt idx="6">
                  <c:v>0.87508929787540601</c:v>
                </c:pt>
                <c:pt idx="7">
                  <c:v>0.92517787647783456</c:v>
                </c:pt>
                <c:pt idx="8">
                  <c:v>0.97558814277919059</c:v>
                </c:pt>
                <c:pt idx="9">
                  <c:v>1.0009213639919161</c:v>
                </c:pt>
                <c:pt idx="10">
                  <c:v>1.0263440722039496</c:v>
                </c:pt>
                <c:pt idx="11">
                  <c:v>0.88270996311743699</c:v>
                </c:pt>
                <c:pt idx="12">
                  <c:v>1.0774706167225947</c:v>
                </c:pt>
                <c:pt idx="13">
                  <c:v>1.128993792974246</c:v>
                </c:pt>
                <c:pt idx="14">
                  <c:v>1.1809407772153677</c:v>
                </c:pt>
                <c:pt idx="15">
                  <c:v>1.2333400078670707</c:v>
                </c:pt>
                <c:pt idx="16">
                  <c:v>1.2862212965229292</c:v>
                </c:pt>
                <c:pt idx="17">
                  <c:v>1.3396159483813614</c:v>
                </c:pt>
                <c:pt idx="18">
                  <c:v>1.393556893183397</c:v>
                </c:pt>
                <c:pt idx="19">
                  <c:v>1.4480788278704391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CC-4610-93FC-186FCA8CD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588367"/>
        <c:axId val="1858977055"/>
      </c:scatterChart>
      <c:valAx>
        <c:axId val="1861588367"/>
        <c:scaling>
          <c:orientation val="minMax"/>
          <c:max val="35"/>
          <c:min val="1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Effective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cohesion, c' (kN/m</a:t>
                </a:r>
                <a:r>
                  <a:rPr lang="en-US" baseline="30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977055"/>
        <c:crosses val="autoZero"/>
        <c:crossBetween val="midCat"/>
        <c:majorUnit val="2"/>
      </c:valAx>
      <c:valAx>
        <c:axId val="185897705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Factor of Safety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1588367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16</xdr:col>
      <xdr:colOff>533400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06459B-7C0A-445E-8F60-61BF704D9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0"/>
          <a:ext cx="35814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4</xdr:row>
      <xdr:rowOff>0</xdr:rowOff>
    </xdr:from>
    <xdr:to>
      <xdr:col>14</xdr:col>
      <xdr:colOff>409575</xdr:colOff>
      <xdr:row>4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29743C-396A-48C7-A2D2-8BE35D51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800100"/>
          <a:ext cx="22383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66675</xdr:colOff>
      <xdr:row>9</xdr:row>
      <xdr:rowOff>200024</xdr:rowOff>
    </xdr:from>
    <xdr:to>
      <xdr:col>31</xdr:col>
      <xdr:colOff>28574</xdr:colOff>
      <xdr:row>30</xdr:row>
      <xdr:rowOff>171449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E983D5-7B9C-4161-9879-E32F80C59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504825</xdr:colOff>
      <xdr:row>33</xdr:row>
      <xdr:rowOff>171450</xdr:rowOff>
    </xdr:from>
    <xdr:to>
      <xdr:col>28</xdr:col>
      <xdr:colOff>314327</xdr:colOff>
      <xdr:row>54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088D1B-2904-4335-A164-4DC04EBF0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400050</xdr:colOff>
      <xdr:row>52</xdr:row>
      <xdr:rowOff>57150</xdr:rowOff>
    </xdr:from>
    <xdr:to>
      <xdr:col>30</xdr:col>
      <xdr:colOff>209552</xdr:colOff>
      <xdr:row>74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2663DE-6E99-41D2-819B-0090322F8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19</xdr:col>
      <xdr:colOff>9526</xdr:colOff>
      <xdr:row>97</xdr:row>
      <xdr:rowOff>109848</xdr:rowOff>
    </xdr:from>
    <xdr:to>
      <xdr:col>25</xdr:col>
      <xdr:colOff>257176</xdr:colOff>
      <xdr:row>113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9D5D82-DB25-40AE-8B32-58A7EEBB98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1879" t="33990" r="18951" b="10535"/>
        <a:stretch/>
      </xdr:blipFill>
      <xdr:spPr>
        <a:xfrm>
          <a:off x="11811001" y="19331298"/>
          <a:ext cx="3905250" cy="3109602"/>
        </a:xfrm>
        <a:prstGeom prst="rect">
          <a:avLst/>
        </a:prstGeom>
      </xdr:spPr>
    </xdr:pic>
    <xdr:clientData/>
  </xdr:twoCellAnchor>
  <xdr:twoCellAnchor>
    <xdr:from>
      <xdr:col>18</xdr:col>
      <xdr:colOff>114300</xdr:colOff>
      <xdr:row>75</xdr:row>
      <xdr:rowOff>47624</xdr:rowOff>
    </xdr:from>
    <xdr:to>
      <xdr:col>28</xdr:col>
      <xdr:colOff>561974</xdr:colOff>
      <xdr:row>97</xdr:row>
      <xdr:rowOff>66675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8DA402B-A5B8-4167-8A9D-C67F9461F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295274</xdr:colOff>
      <xdr:row>83</xdr:row>
      <xdr:rowOff>66675</xdr:rowOff>
    </xdr:from>
    <xdr:to>
      <xdr:col>16</xdr:col>
      <xdr:colOff>381000</xdr:colOff>
      <xdr:row>105</xdr:row>
      <xdr:rowOff>38100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B5A9541-FF1A-4238-AC55-C21F6D634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400050</xdr:colOff>
      <xdr:row>75</xdr:row>
      <xdr:rowOff>85724</xdr:rowOff>
    </xdr:from>
    <xdr:to>
      <xdr:col>29</xdr:col>
      <xdr:colOff>238124</xdr:colOff>
      <xdr:row>97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9681A6-0B0A-4118-98D6-953E95547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198436</xdr:colOff>
      <xdr:row>11</xdr:row>
      <xdr:rowOff>177801</xdr:rowOff>
    </xdr:from>
    <xdr:to>
      <xdr:col>20</xdr:col>
      <xdr:colOff>504824</xdr:colOff>
      <xdr:row>26</xdr:row>
      <xdr:rowOff>128588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99C761-114C-4B87-B537-A7CE32B6D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31</xdr:row>
      <xdr:rowOff>95250</xdr:rowOff>
    </xdr:from>
    <xdr:to>
      <xdr:col>20</xdr:col>
      <xdr:colOff>401638</xdr:colOff>
      <xdr:row>45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D1ACD9-5054-47AF-947A-5C4544F0B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UGM%20Civil\MTN%20Thesis%20For%20UGM\Excel%20Data\Back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1"/>
      <sheetName val="L2"/>
      <sheetName val="L3"/>
      <sheetName val="L4"/>
      <sheetName val="L1 FOS"/>
      <sheetName val="L2 FOS"/>
      <sheetName val="L3 FOS"/>
      <sheetName val="L4 FOS"/>
      <sheetName val="Average Soil FOS"/>
      <sheetName val="Velocity Test"/>
      <sheetName val="Velocity Test 2"/>
      <sheetName val="Velocity Test 3"/>
      <sheetName val="Back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E14" t="str">
            <v>hw</v>
          </cell>
          <cell r="J14" t="str">
            <v>FOS</v>
          </cell>
          <cell r="N14" t="str">
            <v>v (m/s)</v>
          </cell>
          <cell r="Q14" t="str">
            <v>v (mm/s)</v>
          </cell>
        </row>
        <row r="15">
          <cell r="B15">
            <v>43048</v>
          </cell>
          <cell r="D15">
            <v>0.35820000000000002</v>
          </cell>
          <cell r="E15">
            <v>6.9417999999999997</v>
          </cell>
          <cell r="J15">
            <v>1.0009213639919161</v>
          </cell>
          <cell r="N15">
            <v>-9.2994167950351554E-8</v>
          </cell>
          <cell r="Q15">
            <v>-9.2994167950351554E-5</v>
          </cell>
        </row>
        <row r="16">
          <cell r="B16">
            <v>43049</v>
          </cell>
          <cell r="D16">
            <v>0.36080000000000001</v>
          </cell>
          <cell r="E16">
            <v>6.9391999999999996</v>
          </cell>
          <cell r="J16">
            <v>1.0010759946315353</v>
          </cell>
          <cell r="N16">
            <v>-1.0859708784057685E-7</v>
          </cell>
          <cell r="Q16">
            <v>-1.0859708784057684E-4</v>
          </cell>
        </row>
        <row r="17">
          <cell r="B17">
            <v>43050</v>
          </cell>
          <cell r="D17">
            <v>0.34770000000000001</v>
          </cell>
          <cell r="E17">
            <v>6.9523000000000001</v>
          </cell>
          <cell r="J17">
            <v>1.000297012915129</v>
          </cell>
          <cell r="N17">
            <v>-2.9982376085982431E-8</v>
          </cell>
          <cell r="Q17">
            <v>-2.998237608598243E-5</v>
          </cell>
        </row>
        <row r="18">
          <cell r="B18">
            <v>43051</v>
          </cell>
          <cell r="D18">
            <v>0.36460000000000004</v>
          </cell>
          <cell r="E18">
            <v>6.9353999999999996</v>
          </cell>
          <cell r="J18">
            <v>1.0013020142711426</v>
          </cell>
          <cell r="N18">
            <v>-1.3140135537244678E-7</v>
          </cell>
          <cell r="Q18">
            <v>-1.3140135537244679E-4</v>
          </cell>
        </row>
        <row r="19">
          <cell r="B19">
            <v>43052</v>
          </cell>
          <cell r="D19">
            <v>0.34389999999999998</v>
          </cell>
          <cell r="E19">
            <v>6.9561000000000002</v>
          </cell>
          <cell r="J19">
            <v>1.0000711042140362</v>
          </cell>
          <cell r="N19">
            <v>-7.178108554126903E-9</v>
          </cell>
          <cell r="Q19">
            <v>-7.1781085541269027E-6</v>
          </cell>
        </row>
        <row r="20">
          <cell r="B20">
            <v>43053</v>
          </cell>
          <cell r="D20">
            <v>0.35850000000000004</v>
          </cell>
          <cell r="E20">
            <v>6.9414999999999996</v>
          </cell>
          <cell r="J20">
            <v>1.0009392053926882</v>
          </cell>
          <cell r="N20">
            <v>-9.4794504860741087E-8</v>
          </cell>
          <cell r="Q20">
            <v>-9.4794504860741091E-5</v>
          </cell>
        </row>
        <row r="21">
          <cell r="B21">
            <v>43054</v>
          </cell>
          <cell r="D21">
            <v>0.39870000000000005</v>
          </cell>
          <cell r="E21">
            <v>6.9013</v>
          </cell>
          <cell r="J21">
            <v>1.0033313604241805</v>
          </cell>
          <cell r="N21">
            <v>-3.3603965085575059E-7</v>
          </cell>
          <cell r="Q21">
            <v>-3.3603965085575059E-4</v>
          </cell>
        </row>
        <row r="22">
          <cell r="B22">
            <v>43055</v>
          </cell>
          <cell r="D22">
            <v>0.38539999999999996</v>
          </cell>
          <cell r="E22">
            <v>6.9146000000000001</v>
          </cell>
          <cell r="J22">
            <v>1.0025396166698193</v>
          </cell>
          <cell r="N22">
            <v>-2.5622471449423467E-7</v>
          </cell>
          <cell r="Q22">
            <v>-2.5622471449423466E-4</v>
          </cell>
        </row>
        <row r="23">
          <cell r="B23">
            <v>43056</v>
          </cell>
          <cell r="D23">
            <v>0.32090000000000002</v>
          </cell>
          <cell r="E23">
            <v>6.9790999999999999</v>
          </cell>
          <cell r="J23">
            <v>0.99870429409556516</v>
          </cell>
          <cell r="N23">
            <v>1.3084772124399991E-7</v>
          </cell>
          <cell r="Q23">
            <v>1.3084772124399992E-4</v>
          </cell>
        </row>
        <row r="24">
          <cell r="B24">
            <v>43057</v>
          </cell>
          <cell r="D24">
            <v>0.3135</v>
          </cell>
          <cell r="E24">
            <v>6.9864999999999995</v>
          </cell>
          <cell r="J24">
            <v>0.99826473186493936</v>
          </cell>
          <cell r="N24">
            <v>1.752560317007894E-7</v>
          </cell>
          <cell r="Q24">
            <v>1.7525603170078939E-4</v>
          </cell>
        </row>
        <row r="25">
          <cell r="B25">
            <v>43058</v>
          </cell>
          <cell r="D25">
            <v>0.29869999999999997</v>
          </cell>
          <cell r="E25">
            <v>7.0012999999999996</v>
          </cell>
          <cell r="J25">
            <v>0.99738589065969308</v>
          </cell>
          <cell r="N25">
            <v>2.640726526143684E-7</v>
          </cell>
          <cell r="Q25">
            <v>2.6407265261436838E-4</v>
          </cell>
        </row>
        <row r="26">
          <cell r="B26">
            <v>43059</v>
          </cell>
          <cell r="D26">
            <v>0.22210000000000002</v>
          </cell>
          <cell r="E26">
            <v>7.0778999999999996</v>
          </cell>
          <cell r="J26">
            <v>0.99284332082881444</v>
          </cell>
          <cell r="N26">
            <v>7.2375867707248874E-7</v>
          </cell>
          <cell r="Q26">
            <v>7.237586770724887E-4</v>
          </cell>
        </row>
        <row r="27">
          <cell r="B27">
            <v>43060</v>
          </cell>
          <cell r="D27">
            <v>0.2225</v>
          </cell>
          <cell r="E27">
            <v>7.0774999999999997</v>
          </cell>
          <cell r="J27">
            <v>0.99286701561513535</v>
          </cell>
          <cell r="N27">
            <v>7.2135822785858782E-7</v>
          </cell>
          <cell r="Q27">
            <v>7.2135822785858786E-4</v>
          </cell>
        </row>
        <row r="28">
          <cell r="B28">
            <v>43061</v>
          </cell>
          <cell r="D28">
            <v>0.20350000000000001</v>
          </cell>
          <cell r="E28">
            <v>7.0964999999999998</v>
          </cell>
          <cell r="J28">
            <v>0.99174181667881323</v>
          </cell>
          <cell r="N28">
            <v>8.3537956551790884E-7</v>
          </cell>
          <cell r="Q28">
            <v>8.3537956551790879E-4</v>
          </cell>
        </row>
        <row r="29">
          <cell r="B29">
            <v>43062</v>
          </cell>
          <cell r="D29">
            <v>0.22119999999999998</v>
          </cell>
          <cell r="E29">
            <v>7.0788000000000002</v>
          </cell>
          <cell r="J29">
            <v>0.99279000856436206</v>
          </cell>
          <cell r="N29">
            <v>7.2915968780370057E-7</v>
          </cell>
          <cell r="Q29">
            <v>7.2915968780370055E-4</v>
          </cell>
        </row>
        <row r="30">
          <cell r="B30">
            <v>43063</v>
          </cell>
          <cell r="D30">
            <v>0.2165</v>
          </cell>
          <cell r="E30">
            <v>7.0834999999999999</v>
          </cell>
          <cell r="J30">
            <v>0.99251162267326376</v>
          </cell>
          <cell r="N30">
            <v>7.5736496606679682E-7</v>
          </cell>
          <cell r="Q30">
            <v>7.5736496606679683E-4</v>
          </cell>
        </row>
        <row r="31">
          <cell r="B31">
            <v>43064</v>
          </cell>
          <cell r="D31">
            <v>0.14530000000000001</v>
          </cell>
          <cell r="E31">
            <v>7.1547000000000001</v>
          </cell>
          <cell r="J31">
            <v>0.98829900791289571</v>
          </cell>
          <cell r="N31">
            <v>1.1846449261375162E-6</v>
          </cell>
          <cell r="Q31">
            <v>1.1846449261375162E-3</v>
          </cell>
        </row>
        <row r="32">
          <cell r="B32">
            <v>43065</v>
          </cell>
          <cell r="D32">
            <v>0.14509999999999998</v>
          </cell>
          <cell r="E32">
            <v>7.1548999999999996</v>
          </cell>
          <cell r="J32">
            <v>0.98828718696049833</v>
          </cell>
          <cell r="N32">
            <v>1.1858451507444666E-6</v>
          </cell>
          <cell r="Q32">
            <v>1.1858451507444666E-3</v>
          </cell>
        </row>
        <row r="33">
          <cell r="B33">
            <v>43066</v>
          </cell>
          <cell r="D33">
            <v>0.17350000000000002</v>
          </cell>
          <cell r="E33">
            <v>7.1265000000000001</v>
          </cell>
          <cell r="J33">
            <v>0.98996644796898747</v>
          </cell>
          <cell r="N33">
            <v>1.0154132565589675E-6</v>
          </cell>
          <cell r="Q33">
            <v>1.0154132565589674E-3</v>
          </cell>
        </row>
        <row r="34">
          <cell r="B34">
            <v>43067</v>
          </cell>
          <cell r="D34">
            <v>0.13399999999999998</v>
          </cell>
          <cell r="E34">
            <v>7.1659999999999995</v>
          </cell>
          <cell r="J34">
            <v>0.98763123144274612</v>
          </cell>
          <cell r="N34">
            <v>1.2524576164296433E-6</v>
          </cell>
          <cell r="Q34">
            <v>1.2524576164296434E-3</v>
          </cell>
        </row>
        <row r="35">
          <cell r="B35">
            <v>43068</v>
          </cell>
          <cell r="D35">
            <v>5.460000000000001E-2</v>
          </cell>
          <cell r="E35">
            <v>7.2454000000000001</v>
          </cell>
          <cell r="J35">
            <v>0.9829452224637133</v>
          </cell>
          <cell r="N35">
            <v>1.7289467853849105E-6</v>
          </cell>
          <cell r="Q35">
            <v>1.7289467853849104E-3</v>
          </cell>
        </row>
        <row r="36">
          <cell r="B36">
            <v>43069</v>
          </cell>
          <cell r="D36">
            <v>3.5199999999999995E-2</v>
          </cell>
          <cell r="E36">
            <v>7.2648000000000001</v>
          </cell>
          <cell r="J36">
            <v>0.98180191373751413</v>
          </cell>
          <cell r="N36">
            <v>1.8453685722581325E-6</v>
          </cell>
          <cell r="Q36">
            <v>1.8453685722581326E-3</v>
          </cell>
        </row>
        <row r="37">
          <cell r="B37">
            <v>43070</v>
          </cell>
          <cell r="D37">
            <v>3.6000000000000011E-2</v>
          </cell>
          <cell r="E37">
            <v>7.2640000000000002</v>
          </cell>
          <cell r="J37">
            <v>0.98184904781002791</v>
          </cell>
          <cell r="N37">
            <v>1.8405676738303883E-6</v>
          </cell>
          <cell r="Q37">
            <v>1.8405676738303882E-3</v>
          </cell>
        </row>
        <row r="38">
          <cell r="B38">
            <v>43071</v>
          </cell>
          <cell r="D38">
            <v>3.5000000000000144E-3</v>
          </cell>
          <cell r="E38">
            <v>7.2965</v>
          </cell>
          <cell r="J38">
            <v>0.97993510333039147</v>
          </cell>
          <cell r="N38">
            <v>2.0356041724581469E-6</v>
          </cell>
          <cell r="Q38">
            <v>2.035604172458147E-3</v>
          </cell>
        </row>
        <row r="39">
          <cell r="B39">
            <v>43072</v>
          </cell>
          <cell r="D39">
            <v>1.4499999999999992E-2</v>
          </cell>
          <cell r="E39">
            <v>7.2854999999999999</v>
          </cell>
          <cell r="J39">
            <v>0.98058269861355629</v>
          </cell>
          <cell r="N39">
            <v>1.9695918190764378E-6</v>
          </cell>
          <cell r="Q39">
            <v>1.9695918190764379E-3</v>
          </cell>
        </row>
        <row r="40">
          <cell r="B40">
            <v>43073</v>
          </cell>
          <cell r="D40">
            <v>1.4999999999999999E-2</v>
          </cell>
          <cell r="E40">
            <v>7.2850000000000001</v>
          </cell>
          <cell r="J40">
            <v>0.98061213965573324</v>
          </cell>
          <cell r="N40">
            <v>1.9665912575590836E-6</v>
          </cell>
          <cell r="Q40">
            <v>1.9665912575590836E-3</v>
          </cell>
        </row>
        <row r="41">
          <cell r="B41">
            <v>43074</v>
          </cell>
          <cell r="D41">
            <v>2.6999999999999993E-2</v>
          </cell>
          <cell r="E41">
            <v>7.2729999999999997</v>
          </cell>
          <cell r="J41">
            <v>0.9813188523533124</v>
          </cell>
          <cell r="N41">
            <v>1.8945777811426658E-6</v>
          </cell>
          <cell r="Q41">
            <v>1.8945777811426657E-3</v>
          </cell>
        </row>
        <row r="42">
          <cell r="B42">
            <v>43075</v>
          </cell>
          <cell r="D42">
            <v>2.7800000000000012E-2</v>
          </cell>
          <cell r="E42">
            <v>7.2721999999999998</v>
          </cell>
          <cell r="J42">
            <v>0.98136597525147906</v>
          </cell>
          <cell r="N42">
            <v>1.8897768827149073E-6</v>
          </cell>
          <cell r="Q42">
            <v>1.8897768827149074E-3</v>
          </cell>
        </row>
        <row r="43">
          <cell r="B43">
            <v>43076</v>
          </cell>
          <cell r="D43">
            <v>2.8299999999999981E-2</v>
          </cell>
          <cell r="E43">
            <v>7.2717000000000001</v>
          </cell>
          <cell r="J43">
            <v>0.98139542761634901</v>
          </cell>
          <cell r="N43">
            <v>1.8867763211975675E-6</v>
          </cell>
          <cell r="Q43">
            <v>1.8867763211975676E-3</v>
          </cell>
        </row>
        <row r="44">
          <cell r="B44">
            <v>43077</v>
          </cell>
          <cell r="D44">
            <v>2.7300000000000005E-2</v>
          </cell>
          <cell r="E44">
            <v>7.2726999999999995</v>
          </cell>
          <cell r="J44">
            <v>0.98133652331239218</v>
          </cell>
          <cell r="N44">
            <v>1.8927774442322618E-6</v>
          </cell>
          <cell r="Q44">
            <v>1.8927774442322617E-3</v>
          </cell>
        </row>
        <row r="45">
          <cell r="B45">
            <v>43078</v>
          </cell>
          <cell r="D45">
            <v>2.8099999999999986E-2</v>
          </cell>
          <cell r="E45">
            <v>7.2718999999999996</v>
          </cell>
          <cell r="J45">
            <v>0.98138364661930644</v>
          </cell>
          <cell r="N45">
            <v>1.8879765458045035E-6</v>
          </cell>
          <cell r="Q45">
            <v>1.8879765458045036E-3</v>
          </cell>
        </row>
        <row r="46">
          <cell r="B46">
            <v>43079</v>
          </cell>
          <cell r="D46">
            <v>8.9999999999999854E-3</v>
          </cell>
          <cell r="E46">
            <v>7.2909999999999995</v>
          </cell>
          <cell r="J46">
            <v>0.98025887523307564</v>
          </cell>
          <cell r="N46">
            <v>2.0025979957672921E-6</v>
          </cell>
          <cell r="Q46">
            <v>2.002597995767292E-3</v>
          </cell>
        </row>
        <row r="50">
          <cell r="R50">
            <v>1043.7168387065126</v>
          </cell>
        </row>
        <row r="51">
          <cell r="R51">
            <v>1218.8356722995102</v>
          </cell>
        </row>
        <row r="52">
          <cell r="R52">
            <v>336.50616458096948</v>
          </cell>
        </row>
        <row r="53">
          <cell r="R53">
            <v>1474.778582935455</v>
          </cell>
        </row>
        <row r="54">
          <cell r="R54">
            <v>80.563253945186617</v>
          </cell>
        </row>
        <row r="55">
          <cell r="R55">
            <v>1063.9228579670064</v>
          </cell>
        </row>
        <row r="56">
          <cell r="R56">
            <v>3771.5294389047581</v>
          </cell>
        </row>
        <row r="57">
          <cell r="R57">
            <v>2875.7292516792759</v>
          </cell>
        </row>
        <row r="58">
          <cell r="R58">
            <v>-1468.564889377262</v>
          </cell>
        </row>
        <row r="59">
          <cell r="R59">
            <v>-1966.9800311418858</v>
          </cell>
        </row>
        <row r="60">
          <cell r="R60">
            <v>-2963.8103146711328</v>
          </cell>
        </row>
        <row r="61">
          <cell r="R61">
            <v>-8123.0805659103689</v>
          </cell>
        </row>
        <row r="62">
          <cell r="R62">
            <v>-8096.1392068958367</v>
          </cell>
        </row>
        <row r="63">
          <cell r="R63">
            <v>-9375.8537600752352</v>
          </cell>
        </row>
        <row r="64">
          <cell r="R64">
            <v>-8183.6986236923349</v>
          </cell>
        </row>
        <row r="65">
          <cell r="R65">
            <v>-8500.2595921104112</v>
          </cell>
        </row>
        <row r="66">
          <cell r="R66">
            <v>-13295.821496656383</v>
          </cell>
        </row>
        <row r="67">
          <cell r="R67">
            <v>-13309.292176163648</v>
          </cell>
        </row>
        <row r="68">
          <cell r="R68">
            <v>-11396.455686148263</v>
          </cell>
        </row>
        <row r="69">
          <cell r="R69">
            <v>-14056.914888810503</v>
          </cell>
        </row>
        <row r="70">
          <cell r="R70">
            <v>-19404.774653149678</v>
          </cell>
        </row>
        <row r="71">
          <cell r="R71">
            <v>-20711.430565343609</v>
          </cell>
        </row>
        <row r="72">
          <cell r="R72">
            <v>-20657.547847315192</v>
          </cell>
        </row>
        <row r="73">
          <cell r="R73">
            <v>-22846.53326722702</v>
          </cell>
        </row>
        <row r="74">
          <cell r="R74">
            <v>-22105.645894333717</v>
          </cell>
        </row>
        <row r="75">
          <cell r="R75">
            <v>-22071.969195565795</v>
          </cell>
        </row>
        <row r="76">
          <cell r="R76">
            <v>-21263.728425136647</v>
          </cell>
        </row>
        <row r="77">
          <cell r="R77">
            <v>-21209.845707108074</v>
          </cell>
        </row>
        <row r="78">
          <cell r="R78">
            <v>-21176.169008340312</v>
          </cell>
        </row>
        <row r="79">
          <cell r="R79">
            <v>-21243.522405875992</v>
          </cell>
        </row>
        <row r="80">
          <cell r="R80">
            <v>-21189.639687847415</v>
          </cell>
        </row>
        <row r="81">
          <cell r="R81">
            <v>-22476.089580780368</v>
          </cell>
        </row>
      </sheetData>
      <sheetData sheetId="13">
        <row r="14">
          <cell r="M14" t="str">
            <v>FOS</v>
          </cell>
        </row>
        <row r="15">
          <cell r="E15">
            <v>10</v>
          </cell>
          <cell r="F15">
            <v>15</v>
          </cell>
          <cell r="M15">
            <v>0.58007411817566112</v>
          </cell>
        </row>
        <row r="16">
          <cell r="E16">
            <v>11</v>
          </cell>
          <cell r="F16">
            <v>16</v>
          </cell>
          <cell r="M16">
            <v>0.62869105055327101</v>
          </cell>
        </row>
        <row r="17">
          <cell r="E17">
            <v>12</v>
          </cell>
          <cell r="F17">
            <v>17</v>
          </cell>
          <cell r="M17">
            <v>0.6775020893098278</v>
          </cell>
        </row>
        <row r="18">
          <cell r="E18">
            <v>13</v>
          </cell>
          <cell r="F18">
            <v>18</v>
          </cell>
          <cell r="M18">
            <v>0.72652689838246198</v>
          </cell>
        </row>
        <row r="19">
          <cell r="E19">
            <v>14</v>
          </cell>
          <cell r="F19">
            <v>19</v>
          </cell>
          <cell r="M19">
            <v>0.77578569836169753</v>
          </cell>
        </row>
        <row r="20">
          <cell r="E20">
            <v>15</v>
          </cell>
          <cell r="F20">
            <v>20</v>
          </cell>
          <cell r="M20">
            <v>0.82529932610272716</v>
          </cell>
        </row>
        <row r="21">
          <cell r="E21">
            <v>16</v>
          </cell>
          <cell r="F21">
            <v>21</v>
          </cell>
          <cell r="M21">
            <v>0.87508929787540601</v>
          </cell>
        </row>
        <row r="22">
          <cell r="E22">
            <v>17</v>
          </cell>
          <cell r="F22">
            <v>22</v>
          </cell>
          <cell r="M22">
            <v>0.92517787647783456</v>
          </cell>
        </row>
        <row r="23">
          <cell r="E23">
            <v>18</v>
          </cell>
          <cell r="F23">
            <v>23</v>
          </cell>
          <cell r="M23">
            <v>0.97558814277919059</v>
          </cell>
        </row>
        <row r="24">
          <cell r="E24">
            <v>18.5</v>
          </cell>
          <cell r="F24">
            <v>23.5</v>
          </cell>
          <cell r="M24">
            <v>1.0009213639919161</v>
          </cell>
        </row>
        <row r="25">
          <cell r="E25">
            <v>19</v>
          </cell>
          <cell r="F25">
            <v>24</v>
          </cell>
          <cell r="M25">
            <v>1.0263440722039496</v>
          </cell>
        </row>
        <row r="26">
          <cell r="E26">
            <v>19.07</v>
          </cell>
          <cell r="F26">
            <v>16.75</v>
          </cell>
          <cell r="M26">
            <v>0.88270996311743699</v>
          </cell>
        </row>
        <row r="27">
          <cell r="E27">
            <v>20</v>
          </cell>
          <cell r="F27">
            <v>25</v>
          </cell>
          <cell r="M27">
            <v>1.0774706167225947</v>
          </cell>
        </row>
        <row r="28">
          <cell r="E28">
            <v>21</v>
          </cell>
          <cell r="F28">
            <v>26</v>
          </cell>
          <cell r="M28">
            <v>1.128993792974246</v>
          </cell>
        </row>
        <row r="29">
          <cell r="E29">
            <v>22</v>
          </cell>
          <cell r="F29">
            <v>27</v>
          </cell>
          <cell r="M29">
            <v>1.1809407772153677</v>
          </cell>
        </row>
        <row r="30">
          <cell r="E30">
            <v>23</v>
          </cell>
          <cell r="F30">
            <v>28</v>
          </cell>
          <cell r="M30">
            <v>1.2333400078670707</v>
          </cell>
        </row>
        <row r="31">
          <cell r="E31">
            <v>24</v>
          </cell>
          <cell r="F31">
            <v>29</v>
          </cell>
          <cell r="M31">
            <v>1.2862212965229292</v>
          </cell>
        </row>
        <row r="32">
          <cell r="E32">
            <v>25</v>
          </cell>
          <cell r="F32">
            <v>30</v>
          </cell>
          <cell r="M32">
            <v>1.3396159483813614</v>
          </cell>
        </row>
        <row r="33">
          <cell r="E33">
            <v>26</v>
          </cell>
          <cell r="F33">
            <v>31</v>
          </cell>
          <cell r="M33">
            <v>1.393556893183397</v>
          </cell>
        </row>
        <row r="34">
          <cell r="E34">
            <v>27</v>
          </cell>
          <cell r="F34">
            <v>32</v>
          </cell>
          <cell r="M34">
            <v>1.4480788278704391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B145-8D44-4AB8-BCD3-829A30447A75}">
  <dimension ref="B2:T81"/>
  <sheetViews>
    <sheetView topLeftCell="A22" workbookViewId="0">
      <selection sqref="A1:XFD1048576"/>
    </sheetView>
  </sheetViews>
  <sheetFormatPr defaultRowHeight="15" x14ac:dyDescent="0.25"/>
  <cols>
    <col min="2" max="2" width="11.28515625" bestFit="1" customWidth="1"/>
    <col min="17" max="17" width="10.28515625" bestFit="1" customWidth="1"/>
  </cols>
  <sheetData>
    <row r="2" spans="2:19" x14ac:dyDescent="0.25">
      <c r="B2" s="1" t="s">
        <v>0</v>
      </c>
      <c r="C2" s="2">
        <v>19.7</v>
      </c>
    </row>
    <row r="3" spans="2:19" ht="16.5" x14ac:dyDescent="0.25">
      <c r="B3" s="3" t="s">
        <v>1</v>
      </c>
      <c r="C3" s="2">
        <v>9.81</v>
      </c>
    </row>
    <row r="4" spans="2:19" ht="16.5" x14ac:dyDescent="0.25">
      <c r="B4" s="3" t="s">
        <v>2</v>
      </c>
      <c r="C4" s="4">
        <v>19.3</v>
      </c>
    </row>
    <row r="5" spans="2:19" ht="16.5" x14ac:dyDescent="0.25">
      <c r="B5" s="3" t="s">
        <v>3</v>
      </c>
      <c r="C5" s="4">
        <f>C6-9.81</f>
        <v>11.766109155769131</v>
      </c>
    </row>
    <row r="6" spans="2:19" ht="16.5" x14ac:dyDescent="0.25">
      <c r="B6" s="3" t="s">
        <v>4</v>
      </c>
      <c r="C6" s="5">
        <v>21.576109155769132</v>
      </c>
    </row>
    <row r="7" spans="2:19" x14ac:dyDescent="0.25">
      <c r="B7" s="6" t="s">
        <v>5</v>
      </c>
      <c r="C7" s="5">
        <v>18.5</v>
      </c>
    </row>
    <row r="8" spans="2:19" x14ac:dyDescent="0.25">
      <c r="B8" s="7" t="s">
        <v>6</v>
      </c>
      <c r="C8" s="5">
        <v>23.5</v>
      </c>
    </row>
    <row r="9" spans="2:19" x14ac:dyDescent="0.25">
      <c r="B9" s="8" t="s">
        <v>7</v>
      </c>
      <c r="C9" s="9">
        <v>7.3</v>
      </c>
      <c r="D9" s="10" t="s">
        <v>8</v>
      </c>
      <c r="E9" s="10" t="s">
        <v>9</v>
      </c>
      <c r="F9" s="10" t="s">
        <v>10</v>
      </c>
      <c r="G9" s="10" t="s">
        <v>11</v>
      </c>
      <c r="J9" s="11">
        <v>40000</v>
      </c>
      <c r="K9" s="12">
        <v>8.8999999999999995E-4</v>
      </c>
      <c r="L9" s="13">
        <v>38000000000</v>
      </c>
    </row>
    <row r="10" spans="2:19" ht="16.5" x14ac:dyDescent="0.25">
      <c r="B10" s="2" t="s">
        <v>12</v>
      </c>
      <c r="C10" s="14">
        <v>384.69369867502542</v>
      </c>
      <c r="D10" s="15">
        <v>277.63863666267832</v>
      </c>
      <c r="E10" s="15">
        <v>262.20336370141575</v>
      </c>
      <c r="F10" s="15">
        <v>478.05242394811978</v>
      </c>
      <c r="G10" s="15">
        <v>520.88037038788775</v>
      </c>
      <c r="H10" s="16">
        <v>38</v>
      </c>
      <c r="I10" s="11">
        <v>3846</v>
      </c>
      <c r="J10" s="17">
        <v>38469</v>
      </c>
      <c r="K10" s="11">
        <v>384693</v>
      </c>
      <c r="L10" s="11">
        <v>3846936</v>
      </c>
      <c r="M10" s="11">
        <v>49269369</v>
      </c>
      <c r="N10" s="18">
        <f>M10*10</f>
        <v>492693690</v>
      </c>
      <c r="O10" s="11">
        <v>3846936986</v>
      </c>
    </row>
    <row r="11" spans="2:19" x14ac:dyDescent="0.25">
      <c r="B11" s="2" t="s">
        <v>13</v>
      </c>
      <c r="C11" s="19">
        <f>(C6*C9)/9.81</f>
        <v>16.055616395220657</v>
      </c>
      <c r="D11" t="s">
        <v>14</v>
      </c>
      <c r="J11">
        <v>37000</v>
      </c>
    </row>
    <row r="12" spans="2:19" x14ac:dyDescent="0.25">
      <c r="B12" s="20"/>
      <c r="C12" s="21">
        <f>C11*1000</f>
        <v>16055.616395220657</v>
      </c>
      <c r="D12" t="s">
        <v>15</v>
      </c>
    </row>
    <row r="14" spans="2:19" ht="16.5" x14ac:dyDescent="0.3">
      <c r="B14" s="2" t="s">
        <v>16</v>
      </c>
      <c r="D14" s="2" t="s">
        <v>17</v>
      </c>
      <c r="E14" s="2" t="s">
        <v>18</v>
      </c>
      <c r="F14" s="2" t="s">
        <v>19</v>
      </c>
      <c r="G14" s="22" t="s">
        <v>20</v>
      </c>
      <c r="H14" s="23" t="s">
        <v>21</v>
      </c>
      <c r="I14" s="22" t="s">
        <v>22</v>
      </c>
      <c r="J14" s="2" t="s">
        <v>23</v>
      </c>
      <c r="K14" s="2" t="s">
        <v>13</v>
      </c>
      <c r="L14" s="2" t="s">
        <v>24</v>
      </c>
      <c r="M14" s="2" t="s">
        <v>25</v>
      </c>
      <c r="N14" s="2" t="s">
        <v>26</v>
      </c>
      <c r="O14" s="2" t="s">
        <v>27</v>
      </c>
      <c r="P14" s="2" t="s">
        <v>28</v>
      </c>
      <c r="Q14" s="24" t="s">
        <v>29</v>
      </c>
      <c r="R14" s="2" t="s">
        <v>30</v>
      </c>
      <c r="S14" s="2" t="s">
        <v>31</v>
      </c>
    </row>
    <row r="15" spans="2:19" ht="15.75" x14ac:dyDescent="0.25">
      <c r="B15" s="25">
        <v>43048</v>
      </c>
      <c r="D15" s="26">
        <v>0.35820000000000002</v>
      </c>
      <c r="E15" s="27">
        <f>F15-D15</f>
        <v>6.9417999999999997</v>
      </c>
      <c r="F15" s="9">
        <v>7.3</v>
      </c>
      <c r="G15" s="28">
        <f>($C$4*D15+$C$6*E15)*SIN(RADIANS($C$2))*COS(RADIANS($C$2))</f>
        <v>49.728055532806685</v>
      </c>
      <c r="H15" s="28">
        <f>$C$3*COS(RADIANS($C$2))^2*E15</f>
        <v>60.36074322007169</v>
      </c>
      <c r="I15" s="28">
        <f>$C$8+(($C$4*D15+$C$6*E15)*COS(RADIANS($C$2))^2-H15)*TAN(RADIANS($C$7))</f>
        <v>49.773873172562624</v>
      </c>
      <c r="J15" s="29">
        <f>I15/G15</f>
        <v>1.0009213639919161</v>
      </c>
      <c r="K15" s="28">
        <f t="shared" ref="K15:K46" si="0">$C$12</f>
        <v>16055.616395220657</v>
      </c>
      <c r="L15" s="28">
        <f>(G15-I15)/$C$11</f>
        <v>-2.8536830121064162E-3</v>
      </c>
      <c r="M15" s="30">
        <f>$N$10/$C$12</f>
        <v>30686.687939720719</v>
      </c>
      <c r="N15" s="30">
        <f>(L15/M15)*(1-EXP(1)^-M15*86400)</f>
        <v>-9.2994167950351554E-8</v>
      </c>
      <c r="O15" s="30">
        <f>N15*3600</f>
        <v>-3.3477900462126561E-4</v>
      </c>
      <c r="P15" s="30">
        <f>N15*3600</f>
        <v>-3.3477900462126561E-4</v>
      </c>
      <c r="Q15" s="31">
        <f>N15*1000</f>
        <v>-9.2994167950351554E-5</v>
      </c>
      <c r="R15" s="28">
        <f>N15*0.001</f>
        <v>-9.2994167950351556E-11</v>
      </c>
      <c r="S15" s="28">
        <f>N15*3.6</f>
        <v>-3.347790046212656E-7</v>
      </c>
    </row>
    <row r="16" spans="2:19" ht="15.75" x14ac:dyDescent="0.25">
      <c r="B16" s="25">
        <v>43049</v>
      </c>
      <c r="D16" s="26">
        <v>0.36080000000000001</v>
      </c>
      <c r="E16" s="27">
        <f t="shared" ref="E16:E46" si="1">F16-D16</f>
        <v>6.9391999999999996</v>
      </c>
      <c r="F16" s="9">
        <v>7.3</v>
      </c>
      <c r="G16" s="28">
        <f t="shared" ref="G16:G46" si="2">($C$4*D16+$C$6*E16)*SIN(RADIANS($C$2))*COS(RADIANS($C$2))</f>
        <v>49.726177402094372</v>
      </c>
      <c r="H16" s="28">
        <f t="shared" ref="H16:H46" si="3">$C$3*COS(RADIANS($C$2))^2*E16</f>
        <v>60.338135548808879</v>
      </c>
      <c r="I16" s="28">
        <f t="shared" ref="I16:I46" si="4">$C$8+(($C$4*D16+$C$6*E16)*COS(RADIANS($C$2))^2-H16)*TAN(RADIANS($C$7))</f>
        <v>49.7796825020258</v>
      </c>
      <c r="J16" s="29">
        <f t="shared" ref="J16:J46" si="5">I16/G16</f>
        <v>1.0010759946315353</v>
      </c>
      <c r="K16" s="28">
        <f t="shared" si="0"/>
        <v>16055.616395220657</v>
      </c>
      <c r="L16" s="28">
        <f t="shared" ref="L16:L46" si="6">(G16-I16)/$C$11</f>
        <v>-3.332484945726221E-3</v>
      </c>
      <c r="M16" s="30">
        <f t="shared" ref="M16:M46" si="7">$N$10/$C$12</f>
        <v>30686.687939720719</v>
      </c>
      <c r="N16" s="30">
        <f t="shared" ref="N16:N46" si="8">(L16/M16)*(1-EXP(1)^-M16*86400)</f>
        <v>-1.0859708784057685E-7</v>
      </c>
      <c r="O16" s="30">
        <f t="shared" ref="O16:O46" si="9">N16*3600</f>
        <v>-3.9094951622607667E-4</v>
      </c>
      <c r="P16" s="30">
        <f t="shared" ref="P16:P46" si="10">N16*3600</f>
        <v>-3.9094951622607667E-4</v>
      </c>
      <c r="Q16" s="31">
        <f t="shared" ref="Q16:Q46" si="11">N16*1000</f>
        <v>-1.0859708784057684E-4</v>
      </c>
      <c r="R16" s="28">
        <f t="shared" ref="R16:R46" si="12">N16*0.001</f>
        <v>-1.0859708784057685E-10</v>
      </c>
      <c r="S16" s="28">
        <f t="shared" ref="S16:S46" si="13">N16*3.6</f>
        <v>-3.9094951622607668E-7</v>
      </c>
    </row>
    <row r="17" spans="2:19" ht="15.75" x14ac:dyDescent="0.25">
      <c r="B17" s="25">
        <v>43050</v>
      </c>
      <c r="D17" s="26">
        <v>0.34770000000000001</v>
      </c>
      <c r="E17" s="27">
        <f t="shared" si="1"/>
        <v>6.9523000000000001</v>
      </c>
      <c r="F17" s="9">
        <v>7.3</v>
      </c>
      <c r="G17" s="28">
        <f t="shared" si="2"/>
        <v>49.735640291452555</v>
      </c>
      <c r="H17" s="28">
        <f t="shared" si="3"/>
        <v>60.452043430940741</v>
      </c>
      <c r="I17" s="28">
        <f t="shared" si="4"/>
        <v>49.750412418961325</v>
      </c>
      <c r="J17" s="29">
        <f t="shared" si="5"/>
        <v>1.000297012915129</v>
      </c>
      <c r="K17" s="28">
        <f t="shared" si="0"/>
        <v>16055.616395220657</v>
      </c>
      <c r="L17" s="28">
        <f t="shared" si="6"/>
        <v>-9.2005981864188788E-4</v>
      </c>
      <c r="M17" s="30">
        <f t="shared" si="7"/>
        <v>30686.687939720719</v>
      </c>
      <c r="N17" s="30">
        <f t="shared" si="8"/>
        <v>-2.9982376085982431E-8</v>
      </c>
      <c r="O17" s="30">
        <f t="shared" si="9"/>
        <v>-1.0793655390953675E-4</v>
      </c>
      <c r="P17" s="30">
        <f t="shared" si="10"/>
        <v>-1.0793655390953675E-4</v>
      </c>
      <c r="Q17" s="31">
        <f t="shared" si="11"/>
        <v>-2.998237608598243E-5</v>
      </c>
      <c r="R17" s="28">
        <f t="shared" si="12"/>
        <v>-2.998237608598243E-11</v>
      </c>
      <c r="S17" s="28">
        <f t="shared" si="13"/>
        <v>-1.0793655390953675E-7</v>
      </c>
    </row>
    <row r="18" spans="2:19" ht="15.75" x14ac:dyDescent="0.25">
      <c r="B18" s="25">
        <v>43051</v>
      </c>
      <c r="D18" s="26">
        <v>0.36460000000000004</v>
      </c>
      <c r="E18" s="27">
        <f t="shared" si="1"/>
        <v>6.9353999999999996</v>
      </c>
      <c r="F18" s="9">
        <v>7.3</v>
      </c>
      <c r="G18" s="28">
        <f t="shared" si="2"/>
        <v>49.723432441822531</v>
      </c>
      <c r="H18" s="28">
        <f t="shared" si="3"/>
        <v>60.305093567732463</v>
      </c>
      <c r="I18" s="28">
        <f t="shared" si="4"/>
        <v>49.788173060471983</v>
      </c>
      <c r="J18" s="29">
        <f t="shared" si="5"/>
        <v>1.0013020142711426</v>
      </c>
      <c r="K18" s="28">
        <f t="shared" si="0"/>
        <v>16055.616395220657</v>
      </c>
      <c r="L18" s="28">
        <f t="shared" si="6"/>
        <v>-4.0322723871706193E-3</v>
      </c>
      <c r="M18" s="30">
        <f t="shared" si="7"/>
        <v>30686.687939720719</v>
      </c>
      <c r="N18" s="30">
        <f t="shared" si="8"/>
        <v>-1.3140135537244678E-7</v>
      </c>
      <c r="O18" s="30">
        <f t="shared" si="9"/>
        <v>-4.7304487934080844E-4</v>
      </c>
      <c r="P18" s="30">
        <f t="shared" si="10"/>
        <v>-4.7304487934080844E-4</v>
      </c>
      <c r="Q18" s="31">
        <f t="shared" si="11"/>
        <v>-1.3140135537244679E-4</v>
      </c>
      <c r="R18" s="28">
        <f t="shared" si="12"/>
        <v>-1.3140135537244678E-10</v>
      </c>
      <c r="S18" s="28">
        <f t="shared" si="13"/>
        <v>-4.7304487934080844E-7</v>
      </c>
    </row>
    <row r="19" spans="2:19" ht="15.75" x14ac:dyDescent="0.25">
      <c r="B19" s="25">
        <v>43052</v>
      </c>
      <c r="D19" s="26">
        <v>0.34389999999999998</v>
      </c>
      <c r="E19" s="27">
        <f t="shared" si="1"/>
        <v>6.9561000000000002</v>
      </c>
      <c r="F19" s="9">
        <v>7.3</v>
      </c>
      <c r="G19" s="28">
        <f t="shared" si="2"/>
        <v>49.738385251724388</v>
      </c>
      <c r="H19" s="28">
        <f t="shared" si="3"/>
        <v>60.485085412017156</v>
      </c>
      <c r="I19" s="28">
        <f t="shared" si="4"/>
        <v>49.741921860515141</v>
      </c>
      <c r="J19" s="29">
        <f t="shared" si="5"/>
        <v>1.0000711042140362</v>
      </c>
      <c r="K19" s="28">
        <f t="shared" si="0"/>
        <v>16055.616395220657</v>
      </c>
      <c r="L19" s="28">
        <f t="shared" si="6"/>
        <v>-2.2027237719793216E-4</v>
      </c>
      <c r="M19" s="30">
        <f t="shared" si="7"/>
        <v>30686.687939720719</v>
      </c>
      <c r="N19" s="30">
        <f t="shared" si="8"/>
        <v>-7.178108554126903E-9</v>
      </c>
      <c r="O19" s="30">
        <f t="shared" si="9"/>
        <v>-2.5841190794856851E-5</v>
      </c>
      <c r="P19" s="30">
        <f t="shared" si="10"/>
        <v>-2.5841190794856851E-5</v>
      </c>
      <c r="Q19" s="31">
        <f t="shared" si="11"/>
        <v>-7.1781085541269027E-6</v>
      </c>
      <c r="R19" s="28">
        <f t="shared" si="12"/>
        <v>-7.1781085541269034E-12</v>
      </c>
      <c r="S19" s="28">
        <f t="shared" si="13"/>
        <v>-2.584119079485685E-8</v>
      </c>
    </row>
    <row r="20" spans="2:19" ht="15.75" x14ac:dyDescent="0.25">
      <c r="B20" s="25">
        <v>43053</v>
      </c>
      <c r="D20" s="26">
        <v>0.35850000000000004</v>
      </c>
      <c r="E20" s="27">
        <f t="shared" si="1"/>
        <v>6.9414999999999996</v>
      </c>
      <c r="F20" s="9">
        <v>7.3</v>
      </c>
      <c r="G20" s="28">
        <f t="shared" si="2"/>
        <v>49.727838825416796</v>
      </c>
      <c r="H20" s="28">
        <f t="shared" si="3"/>
        <v>60.358134642618289</v>
      </c>
      <c r="I20" s="28">
        <f t="shared" si="4"/>
        <v>49.774543479808358</v>
      </c>
      <c r="J20" s="29">
        <f t="shared" si="5"/>
        <v>1.0009392053926882</v>
      </c>
      <c r="K20" s="28">
        <f t="shared" si="0"/>
        <v>16055.616395220657</v>
      </c>
      <c r="L20" s="28">
        <f t="shared" si="6"/>
        <v>-2.9089293890619005E-3</v>
      </c>
      <c r="M20" s="30">
        <f t="shared" si="7"/>
        <v>30686.687939720719</v>
      </c>
      <c r="N20" s="30">
        <f t="shared" si="8"/>
        <v>-9.4794504860741087E-8</v>
      </c>
      <c r="O20" s="30">
        <f t="shared" si="9"/>
        <v>-3.4126021749866792E-4</v>
      </c>
      <c r="P20" s="30">
        <f t="shared" si="10"/>
        <v>-3.4126021749866792E-4</v>
      </c>
      <c r="Q20" s="31">
        <f t="shared" si="11"/>
        <v>-9.4794504860741091E-5</v>
      </c>
      <c r="R20" s="28">
        <f t="shared" si="12"/>
        <v>-9.4794504860741093E-11</v>
      </c>
      <c r="S20" s="28">
        <f t="shared" si="13"/>
        <v>-3.412602174986679E-7</v>
      </c>
    </row>
    <row r="21" spans="2:19" ht="15.75" x14ac:dyDescent="0.25">
      <c r="B21" s="25">
        <v>43054</v>
      </c>
      <c r="D21" s="26">
        <v>0.39870000000000005</v>
      </c>
      <c r="E21" s="27">
        <f t="shared" si="1"/>
        <v>6.9013</v>
      </c>
      <c r="F21" s="9">
        <v>7.3</v>
      </c>
      <c r="G21" s="28">
        <f t="shared" si="2"/>
        <v>49.698800035172631</v>
      </c>
      <c r="H21" s="28">
        <f t="shared" si="3"/>
        <v>60.008585263862514</v>
      </c>
      <c r="I21" s="28">
        <f t="shared" si="4"/>
        <v>49.864364650739063</v>
      </c>
      <c r="J21" s="29">
        <f t="shared" si="5"/>
        <v>1.0033313604241805</v>
      </c>
      <c r="K21" s="28">
        <f t="shared" si="0"/>
        <v>16055.616395220657</v>
      </c>
      <c r="L21" s="28">
        <f t="shared" si="6"/>
        <v>-1.0311943901183123E-2</v>
      </c>
      <c r="M21" s="30">
        <f t="shared" si="7"/>
        <v>30686.687939720719</v>
      </c>
      <c r="N21" s="30">
        <f t="shared" si="8"/>
        <v>-3.3603965085575059E-7</v>
      </c>
      <c r="O21" s="30">
        <f t="shared" si="9"/>
        <v>-1.2097427430807022E-3</v>
      </c>
      <c r="P21" s="30">
        <f t="shared" si="10"/>
        <v>-1.2097427430807022E-3</v>
      </c>
      <c r="Q21" s="31">
        <f t="shared" si="11"/>
        <v>-3.3603965085575059E-4</v>
      </c>
      <c r="R21" s="28">
        <f t="shared" si="12"/>
        <v>-3.3603965085575061E-10</v>
      </c>
      <c r="S21" s="28">
        <f t="shared" si="13"/>
        <v>-1.2097427430807021E-6</v>
      </c>
    </row>
    <row r="22" spans="2:19" ht="15.75" x14ac:dyDescent="0.25">
      <c r="B22" s="25">
        <v>43055</v>
      </c>
      <c r="D22" s="26">
        <v>0.38539999999999996</v>
      </c>
      <c r="E22" s="27">
        <f t="shared" si="1"/>
        <v>6.9146000000000001</v>
      </c>
      <c r="F22" s="9">
        <v>7.3</v>
      </c>
      <c r="G22" s="28">
        <f t="shared" si="2"/>
        <v>49.708407396124066</v>
      </c>
      <c r="H22" s="28">
        <f t="shared" si="3"/>
        <v>60.124232197629972</v>
      </c>
      <c r="I22" s="28">
        <f t="shared" si="4"/>
        <v>49.834647696177427</v>
      </c>
      <c r="J22" s="29">
        <f t="shared" si="5"/>
        <v>1.0025396166698193</v>
      </c>
      <c r="K22" s="28">
        <f t="shared" si="0"/>
        <v>16055.616395220657</v>
      </c>
      <c r="L22" s="28">
        <f t="shared" si="6"/>
        <v>-7.8626878561286161E-3</v>
      </c>
      <c r="M22" s="30">
        <f t="shared" si="7"/>
        <v>30686.687939720719</v>
      </c>
      <c r="N22" s="30">
        <f t="shared" si="8"/>
        <v>-2.5622471449423467E-7</v>
      </c>
      <c r="O22" s="30">
        <f t="shared" si="9"/>
        <v>-9.2240897217924487E-4</v>
      </c>
      <c r="P22" s="30">
        <f t="shared" si="10"/>
        <v>-9.2240897217924487E-4</v>
      </c>
      <c r="Q22" s="31">
        <f t="shared" si="11"/>
        <v>-2.5622471449423466E-4</v>
      </c>
      <c r="R22" s="28">
        <f t="shared" si="12"/>
        <v>-2.5622471449423467E-10</v>
      </c>
      <c r="S22" s="28">
        <f t="shared" si="13"/>
        <v>-9.2240897217924487E-7</v>
      </c>
    </row>
    <row r="23" spans="2:19" ht="15.75" x14ac:dyDescent="0.25">
      <c r="B23" s="25">
        <v>43056</v>
      </c>
      <c r="D23" s="26">
        <v>0.32090000000000002</v>
      </c>
      <c r="E23" s="27">
        <f t="shared" si="1"/>
        <v>6.9790999999999999</v>
      </c>
      <c r="F23" s="9">
        <v>7.3</v>
      </c>
      <c r="G23" s="28">
        <f t="shared" si="2"/>
        <v>49.754999484948655</v>
      </c>
      <c r="H23" s="28">
        <f t="shared" si="3"/>
        <v>60.68507635011126</v>
      </c>
      <c r="I23" s="28">
        <f t="shared" si="4"/>
        <v>49.690531638340858</v>
      </c>
      <c r="J23" s="29">
        <f t="shared" si="5"/>
        <v>0.99870429409556516</v>
      </c>
      <c r="K23" s="28">
        <f t="shared" si="0"/>
        <v>16055.616395220657</v>
      </c>
      <c r="L23" s="28">
        <f t="shared" si="6"/>
        <v>4.0152831894381905E-3</v>
      </c>
      <c r="M23" s="30">
        <f t="shared" si="7"/>
        <v>30686.687939720719</v>
      </c>
      <c r="N23" s="30">
        <f t="shared" si="8"/>
        <v>1.3084772124399991E-7</v>
      </c>
      <c r="O23" s="30">
        <f t="shared" si="9"/>
        <v>4.7105179647839967E-4</v>
      </c>
      <c r="P23" s="30">
        <f t="shared" si="10"/>
        <v>4.7105179647839967E-4</v>
      </c>
      <c r="Q23" s="31">
        <f t="shared" si="11"/>
        <v>1.3084772124399992E-4</v>
      </c>
      <c r="R23" s="28">
        <f t="shared" si="12"/>
        <v>1.3084772124399992E-10</v>
      </c>
      <c r="S23" s="28">
        <f t="shared" si="13"/>
        <v>4.7105179647839969E-7</v>
      </c>
    </row>
    <row r="24" spans="2:19" ht="15.75" x14ac:dyDescent="0.25">
      <c r="B24" s="25">
        <v>43057</v>
      </c>
      <c r="D24" s="26">
        <v>0.3135</v>
      </c>
      <c r="E24" s="27">
        <f t="shared" si="1"/>
        <v>6.9864999999999995</v>
      </c>
      <c r="F24" s="9">
        <v>7.3</v>
      </c>
      <c r="G24" s="28">
        <f t="shared" si="2"/>
        <v>49.760344933899077</v>
      </c>
      <c r="H24" s="28">
        <f t="shared" si="3"/>
        <v>60.749421260628488</v>
      </c>
      <c r="I24" s="28">
        <f t="shared" si="4"/>
        <v>49.673997392945658</v>
      </c>
      <c r="J24" s="29">
        <f t="shared" si="5"/>
        <v>0.99826473186493936</v>
      </c>
      <c r="K24" s="28">
        <f t="shared" si="0"/>
        <v>16055.616395220657</v>
      </c>
      <c r="L24" s="28">
        <f t="shared" si="6"/>
        <v>5.3780271543559261E-3</v>
      </c>
      <c r="M24" s="30">
        <f t="shared" si="7"/>
        <v>30686.687939720719</v>
      </c>
      <c r="N24" s="30">
        <f t="shared" si="8"/>
        <v>1.752560317007894E-7</v>
      </c>
      <c r="O24" s="30">
        <f t="shared" si="9"/>
        <v>6.3092171412284181E-4</v>
      </c>
      <c r="P24" s="30">
        <f t="shared" si="10"/>
        <v>6.3092171412284181E-4</v>
      </c>
      <c r="Q24" s="31">
        <f t="shared" si="11"/>
        <v>1.7525603170078939E-4</v>
      </c>
      <c r="R24" s="28">
        <f t="shared" si="12"/>
        <v>1.7525603170078939E-10</v>
      </c>
      <c r="S24" s="28">
        <f t="shared" si="13"/>
        <v>6.3092171412284186E-7</v>
      </c>
    </row>
    <row r="25" spans="2:19" ht="15.75" x14ac:dyDescent="0.25">
      <c r="B25" s="25">
        <v>43058</v>
      </c>
      <c r="D25" s="26">
        <v>0.29869999999999997</v>
      </c>
      <c r="E25" s="27">
        <f t="shared" si="1"/>
        <v>7.0012999999999996</v>
      </c>
      <c r="F25" s="9">
        <v>7.3</v>
      </c>
      <c r="G25" s="28">
        <f t="shared" si="2"/>
        <v>49.771035831799914</v>
      </c>
      <c r="H25" s="28">
        <f t="shared" si="3"/>
        <v>60.878111081662958</v>
      </c>
      <c r="I25" s="28">
        <f t="shared" si="4"/>
        <v>49.640928902155252</v>
      </c>
      <c r="J25" s="29">
        <f t="shared" si="5"/>
        <v>0.99738589065969308</v>
      </c>
      <c r="K25" s="28">
        <f t="shared" si="0"/>
        <v>16055.616395220657</v>
      </c>
      <c r="L25" s="28">
        <f t="shared" si="6"/>
        <v>8.1035150841913973E-3</v>
      </c>
      <c r="M25" s="30">
        <f t="shared" si="7"/>
        <v>30686.687939720719</v>
      </c>
      <c r="N25" s="30">
        <f t="shared" si="8"/>
        <v>2.640726526143684E-7</v>
      </c>
      <c r="O25" s="30">
        <f t="shared" si="9"/>
        <v>9.5066154941172618E-4</v>
      </c>
      <c r="P25" s="30">
        <f t="shared" si="10"/>
        <v>9.5066154941172618E-4</v>
      </c>
      <c r="Q25" s="31">
        <f t="shared" si="11"/>
        <v>2.6407265261436838E-4</v>
      </c>
      <c r="R25" s="28">
        <f t="shared" si="12"/>
        <v>2.640726526143684E-10</v>
      </c>
      <c r="S25" s="28">
        <f t="shared" si="13"/>
        <v>9.5066154941172622E-7</v>
      </c>
    </row>
    <row r="26" spans="2:19" ht="15.75" x14ac:dyDescent="0.25">
      <c r="B26" s="25">
        <v>43059</v>
      </c>
      <c r="D26" s="26">
        <v>0.22210000000000002</v>
      </c>
      <c r="E26" s="27">
        <f t="shared" si="1"/>
        <v>7.0778999999999996</v>
      </c>
      <c r="F26" s="9">
        <v>7.3</v>
      </c>
      <c r="G26" s="28">
        <f t="shared" si="2"/>
        <v>49.826368452016418</v>
      </c>
      <c r="H26" s="28">
        <f t="shared" si="3"/>
        <v>61.544167858098106</v>
      </c>
      <c r="I26" s="28">
        <f t="shared" si="4"/>
        <v>49.469777118740055</v>
      </c>
      <c r="J26" s="29">
        <f t="shared" si="5"/>
        <v>0.99284332082881444</v>
      </c>
      <c r="K26" s="28">
        <f t="shared" si="0"/>
        <v>16055.616395220657</v>
      </c>
      <c r="L26" s="28">
        <f t="shared" si="6"/>
        <v>2.2209756666988562E-2</v>
      </c>
      <c r="M26" s="30">
        <f t="shared" si="7"/>
        <v>30686.687939720719</v>
      </c>
      <c r="N26" s="30">
        <f t="shared" si="8"/>
        <v>7.2375867707248874E-7</v>
      </c>
      <c r="O26" s="30">
        <f t="shared" si="9"/>
        <v>2.6055312374609597E-3</v>
      </c>
      <c r="P26" s="30">
        <f t="shared" si="10"/>
        <v>2.6055312374609597E-3</v>
      </c>
      <c r="Q26" s="31">
        <f t="shared" si="11"/>
        <v>7.237586770724887E-4</v>
      </c>
      <c r="R26" s="28">
        <f t="shared" si="12"/>
        <v>7.2375867707248881E-10</v>
      </c>
      <c r="S26" s="28">
        <f t="shared" si="13"/>
        <v>2.6055312374609596E-6</v>
      </c>
    </row>
    <row r="27" spans="2:19" ht="15.75" x14ac:dyDescent="0.25">
      <c r="B27" s="25">
        <v>43060</v>
      </c>
      <c r="D27" s="26">
        <v>0.2225</v>
      </c>
      <c r="E27" s="27">
        <f t="shared" si="1"/>
        <v>7.0774999999999997</v>
      </c>
      <c r="F27" s="9">
        <v>7.3</v>
      </c>
      <c r="G27" s="28">
        <f t="shared" si="2"/>
        <v>49.826079508829913</v>
      </c>
      <c r="H27" s="28">
        <f t="shared" si="3"/>
        <v>61.5406897548269</v>
      </c>
      <c r="I27" s="28">
        <f t="shared" si="4"/>
        <v>49.470670861734405</v>
      </c>
      <c r="J27" s="29">
        <f t="shared" si="5"/>
        <v>0.99286701561513535</v>
      </c>
      <c r="K27" s="28">
        <f t="shared" si="0"/>
        <v>16055.616395220657</v>
      </c>
      <c r="L27" s="28">
        <f t="shared" si="6"/>
        <v>2.2136094831046439E-2</v>
      </c>
      <c r="M27" s="30">
        <f t="shared" si="7"/>
        <v>30686.687939720719</v>
      </c>
      <c r="N27" s="30">
        <f t="shared" si="8"/>
        <v>7.2135822785858782E-7</v>
      </c>
      <c r="O27" s="30">
        <f t="shared" si="9"/>
        <v>2.5968896202909161E-3</v>
      </c>
      <c r="P27" s="30">
        <f t="shared" si="10"/>
        <v>2.5968896202909161E-3</v>
      </c>
      <c r="Q27" s="31">
        <f t="shared" si="11"/>
        <v>7.2135822785858786E-4</v>
      </c>
      <c r="R27" s="28">
        <f t="shared" si="12"/>
        <v>7.2135822785858785E-10</v>
      </c>
      <c r="S27" s="28">
        <f t="shared" si="13"/>
        <v>2.5968896202909161E-6</v>
      </c>
    </row>
    <row r="28" spans="2:19" ht="15.75" x14ac:dyDescent="0.25">
      <c r="B28" s="25">
        <v>43061</v>
      </c>
      <c r="D28" s="26">
        <v>0.20350000000000001</v>
      </c>
      <c r="E28" s="27">
        <f t="shared" si="1"/>
        <v>7.0964999999999998</v>
      </c>
      <c r="F28" s="9">
        <v>7.3</v>
      </c>
      <c r="G28" s="28">
        <f t="shared" si="2"/>
        <v>49.839804310189095</v>
      </c>
      <c r="H28" s="28">
        <f t="shared" si="3"/>
        <v>61.705899660208992</v>
      </c>
      <c r="I28" s="28">
        <f t="shared" si="4"/>
        <v>49.42821806950348</v>
      </c>
      <c r="J28" s="29">
        <f t="shared" si="5"/>
        <v>0.99174181667881323</v>
      </c>
      <c r="K28" s="28">
        <f t="shared" si="0"/>
        <v>16055.616395220657</v>
      </c>
      <c r="L28" s="28">
        <f t="shared" si="6"/>
        <v>2.5635032038267547E-2</v>
      </c>
      <c r="M28" s="30">
        <f t="shared" si="7"/>
        <v>30686.687939720719</v>
      </c>
      <c r="N28" s="30">
        <f t="shared" si="8"/>
        <v>8.3537956551790884E-7</v>
      </c>
      <c r="O28" s="30">
        <f t="shared" si="9"/>
        <v>3.0073664358644717E-3</v>
      </c>
      <c r="P28" s="30">
        <f t="shared" si="10"/>
        <v>3.0073664358644717E-3</v>
      </c>
      <c r="Q28" s="31">
        <f t="shared" si="11"/>
        <v>8.3537956551790879E-4</v>
      </c>
      <c r="R28" s="28">
        <f t="shared" si="12"/>
        <v>8.3537956551790883E-10</v>
      </c>
      <c r="S28" s="28">
        <f t="shared" si="13"/>
        <v>3.0073664358644718E-6</v>
      </c>
    </row>
    <row r="29" spans="2:19" ht="15.75" x14ac:dyDescent="0.25">
      <c r="B29" s="25">
        <v>43062</v>
      </c>
      <c r="D29" s="26">
        <v>0.22119999999999998</v>
      </c>
      <c r="E29" s="27">
        <f t="shared" si="1"/>
        <v>7.0788000000000002</v>
      </c>
      <c r="F29" s="9">
        <v>7.3</v>
      </c>
      <c r="G29" s="28">
        <f t="shared" si="2"/>
        <v>49.82701857418607</v>
      </c>
      <c r="H29" s="28">
        <f t="shared" si="3"/>
        <v>61.551993590458309</v>
      </c>
      <c r="I29" s="28">
        <f t="shared" si="4"/>
        <v>49.467766197002817</v>
      </c>
      <c r="J29" s="29">
        <f t="shared" si="5"/>
        <v>0.99279000856436206</v>
      </c>
      <c r="K29" s="28">
        <f t="shared" si="0"/>
        <v>16055.616395220657</v>
      </c>
      <c r="L29" s="28">
        <f t="shared" si="6"/>
        <v>2.2375495797856342E-2</v>
      </c>
      <c r="M29" s="30">
        <f t="shared" si="7"/>
        <v>30686.687939720719</v>
      </c>
      <c r="N29" s="30">
        <f t="shared" si="8"/>
        <v>7.2915968780370057E-7</v>
      </c>
      <c r="O29" s="30">
        <f t="shared" si="9"/>
        <v>2.624974876093322E-3</v>
      </c>
      <c r="P29" s="30">
        <f t="shared" si="10"/>
        <v>2.624974876093322E-3</v>
      </c>
      <c r="Q29" s="31">
        <f t="shared" si="11"/>
        <v>7.2915968780370055E-4</v>
      </c>
      <c r="R29" s="28">
        <f t="shared" si="12"/>
        <v>7.291596878037006E-10</v>
      </c>
      <c r="S29" s="28">
        <f t="shared" si="13"/>
        <v>2.6249748760933221E-6</v>
      </c>
    </row>
    <row r="30" spans="2:19" ht="15.75" x14ac:dyDescent="0.25">
      <c r="B30" s="25">
        <v>43063</v>
      </c>
      <c r="D30" s="26">
        <v>0.2165</v>
      </c>
      <c r="E30" s="27">
        <f t="shared" si="1"/>
        <v>7.0834999999999999</v>
      </c>
      <c r="F30" s="9">
        <v>7.3</v>
      </c>
      <c r="G30" s="28">
        <f t="shared" si="2"/>
        <v>49.830413656627542</v>
      </c>
      <c r="H30" s="28">
        <f t="shared" si="3"/>
        <v>61.592861303894928</v>
      </c>
      <c r="I30" s="28">
        <f t="shared" si="4"/>
        <v>49.457264716819367</v>
      </c>
      <c r="J30" s="29">
        <f t="shared" si="5"/>
        <v>0.99251162267326376</v>
      </c>
      <c r="K30" s="28">
        <f t="shared" si="0"/>
        <v>16055.616395220657</v>
      </c>
      <c r="L30" s="28">
        <f t="shared" si="6"/>
        <v>2.3241022370168965E-2</v>
      </c>
      <c r="M30" s="30">
        <f t="shared" si="7"/>
        <v>30686.687939720719</v>
      </c>
      <c r="N30" s="30">
        <f t="shared" si="8"/>
        <v>7.5736496606679682E-7</v>
      </c>
      <c r="O30" s="30">
        <f t="shared" si="9"/>
        <v>2.7265138778404686E-3</v>
      </c>
      <c r="P30" s="30">
        <f t="shared" si="10"/>
        <v>2.7265138778404686E-3</v>
      </c>
      <c r="Q30" s="31">
        <f t="shared" si="11"/>
        <v>7.5736496606679683E-4</v>
      </c>
      <c r="R30" s="28">
        <f t="shared" si="12"/>
        <v>7.5736496606679679E-10</v>
      </c>
      <c r="S30" s="28">
        <f t="shared" si="13"/>
        <v>2.7265138778404688E-6</v>
      </c>
    </row>
    <row r="31" spans="2:19" ht="15.75" x14ac:dyDescent="0.25">
      <c r="B31" s="25">
        <v>43064</v>
      </c>
      <c r="D31" s="26">
        <v>0.14530000000000001</v>
      </c>
      <c r="E31" s="27">
        <f t="shared" si="1"/>
        <v>7.1547000000000001</v>
      </c>
      <c r="F31" s="9">
        <v>7.3</v>
      </c>
      <c r="G31" s="28">
        <f t="shared" si="2"/>
        <v>49.881845543826181</v>
      </c>
      <c r="H31" s="28">
        <f t="shared" si="3"/>
        <v>62.211963686168851</v>
      </c>
      <c r="I31" s="28">
        <f t="shared" si="4"/>
        <v>49.298178463827711</v>
      </c>
      <c r="J31" s="29">
        <f t="shared" si="5"/>
        <v>0.98829900791289571</v>
      </c>
      <c r="K31" s="28">
        <f t="shared" si="0"/>
        <v>16055.616395220657</v>
      </c>
      <c r="L31" s="28">
        <f t="shared" si="6"/>
        <v>3.6352829167755459E-2</v>
      </c>
      <c r="M31" s="30">
        <f t="shared" si="7"/>
        <v>30686.687939720719</v>
      </c>
      <c r="N31" s="30">
        <f t="shared" si="8"/>
        <v>1.1846449261375162E-6</v>
      </c>
      <c r="O31" s="30">
        <f t="shared" si="9"/>
        <v>4.2647217340950581E-3</v>
      </c>
      <c r="P31" s="30">
        <f t="shared" si="10"/>
        <v>4.2647217340950581E-3</v>
      </c>
      <c r="Q31" s="31">
        <f t="shared" si="11"/>
        <v>1.1846449261375162E-3</v>
      </c>
      <c r="R31" s="28">
        <f t="shared" si="12"/>
        <v>1.1846449261375163E-9</v>
      </c>
      <c r="S31" s="28">
        <f t="shared" si="13"/>
        <v>4.2647217340950586E-6</v>
      </c>
    </row>
    <row r="32" spans="2:19" ht="15.75" x14ac:dyDescent="0.25">
      <c r="B32" s="25">
        <v>43065</v>
      </c>
      <c r="D32" s="26">
        <v>0.14509999999999998</v>
      </c>
      <c r="E32" s="27">
        <f t="shared" si="1"/>
        <v>7.1548999999999996</v>
      </c>
      <c r="F32" s="9">
        <v>7.3</v>
      </c>
      <c r="G32" s="28">
        <f t="shared" si="2"/>
        <v>49.881990015419433</v>
      </c>
      <c r="H32" s="28">
        <f t="shared" si="3"/>
        <v>62.213702737804454</v>
      </c>
      <c r="I32" s="28">
        <f t="shared" si="4"/>
        <v>49.297731592330535</v>
      </c>
      <c r="J32" s="29">
        <f t="shared" si="5"/>
        <v>0.98828718696049833</v>
      </c>
      <c r="K32" s="28">
        <f t="shared" si="0"/>
        <v>16055.616395220657</v>
      </c>
      <c r="L32" s="28">
        <f t="shared" si="6"/>
        <v>3.638966008572652E-2</v>
      </c>
      <c r="M32" s="30">
        <f t="shared" si="7"/>
        <v>30686.687939720719</v>
      </c>
      <c r="N32" s="30">
        <f t="shared" si="8"/>
        <v>1.1858451507444666E-6</v>
      </c>
      <c r="O32" s="30">
        <f t="shared" si="9"/>
        <v>4.2690425426800795E-3</v>
      </c>
      <c r="P32" s="30">
        <f t="shared" si="10"/>
        <v>4.2690425426800795E-3</v>
      </c>
      <c r="Q32" s="31">
        <f t="shared" si="11"/>
        <v>1.1858451507444666E-3</v>
      </c>
      <c r="R32" s="28">
        <f t="shared" si="12"/>
        <v>1.1858451507444666E-9</v>
      </c>
      <c r="S32" s="28">
        <f t="shared" si="13"/>
        <v>4.2690425426800799E-6</v>
      </c>
    </row>
    <row r="33" spans="2:19" ht="15.75" x14ac:dyDescent="0.25">
      <c r="B33" s="25">
        <v>43066</v>
      </c>
      <c r="D33" s="26">
        <v>0.17350000000000002</v>
      </c>
      <c r="E33" s="27">
        <f t="shared" si="1"/>
        <v>7.1265000000000001</v>
      </c>
      <c r="F33" s="9">
        <v>7.3</v>
      </c>
      <c r="G33" s="28">
        <f t="shared" si="2"/>
        <v>49.86147504917728</v>
      </c>
      <c r="H33" s="28">
        <f t="shared" si="3"/>
        <v>61.966757405549124</v>
      </c>
      <c r="I33" s="28">
        <f t="shared" si="4"/>
        <v>49.361187344928325</v>
      </c>
      <c r="J33" s="29">
        <f t="shared" si="5"/>
        <v>0.98996644796898747</v>
      </c>
      <c r="K33" s="28">
        <f t="shared" si="0"/>
        <v>16055.616395220657</v>
      </c>
      <c r="L33" s="28">
        <f t="shared" si="6"/>
        <v>3.115966973388061E-2</v>
      </c>
      <c r="M33" s="30">
        <f t="shared" si="7"/>
        <v>30686.687939720719</v>
      </c>
      <c r="N33" s="30">
        <f t="shared" si="8"/>
        <v>1.0154132565589675E-6</v>
      </c>
      <c r="O33" s="30">
        <f t="shared" si="9"/>
        <v>3.6554877236122827E-3</v>
      </c>
      <c r="P33" s="30">
        <f t="shared" si="10"/>
        <v>3.6554877236122827E-3</v>
      </c>
      <c r="Q33" s="31">
        <f t="shared" si="11"/>
        <v>1.0154132565589674E-3</v>
      </c>
      <c r="R33" s="28">
        <f t="shared" si="12"/>
        <v>1.0154132565589675E-9</v>
      </c>
      <c r="S33" s="28">
        <f t="shared" si="13"/>
        <v>3.6554877236122829E-6</v>
      </c>
    </row>
    <row r="34" spans="2:19" ht="15.75" x14ac:dyDescent="0.25">
      <c r="B34" s="32">
        <v>43067</v>
      </c>
      <c r="D34" s="26">
        <v>0.13399999999999998</v>
      </c>
      <c r="E34" s="33">
        <f t="shared" si="1"/>
        <v>7.1659999999999995</v>
      </c>
      <c r="F34" s="34">
        <v>7.3</v>
      </c>
      <c r="G34" s="28">
        <f t="shared" si="2"/>
        <v>49.890008188845052</v>
      </c>
      <c r="H34" s="35">
        <f t="shared" si="3"/>
        <v>62.310220103580299</v>
      </c>
      <c r="I34" s="28">
        <f t="shared" si="4"/>
        <v>49.272930224237726</v>
      </c>
      <c r="J34" s="36">
        <f t="shared" si="5"/>
        <v>0.98763123144274612</v>
      </c>
      <c r="K34" s="35">
        <f t="shared" si="0"/>
        <v>16055.616395220657</v>
      </c>
      <c r="L34" s="35">
        <f t="shared" si="6"/>
        <v>3.8433776033102898E-2</v>
      </c>
      <c r="M34" s="30">
        <f t="shared" si="7"/>
        <v>30686.687939720719</v>
      </c>
      <c r="N34" s="30">
        <f t="shared" si="8"/>
        <v>1.2524576164296433E-6</v>
      </c>
      <c r="O34" s="37">
        <f t="shared" si="9"/>
        <v>4.5088474191467163E-3</v>
      </c>
      <c r="P34" s="37">
        <f t="shared" si="10"/>
        <v>4.5088474191467163E-3</v>
      </c>
      <c r="Q34" s="31">
        <f t="shared" si="11"/>
        <v>1.2524576164296434E-3</v>
      </c>
      <c r="R34" s="35">
        <f t="shared" si="12"/>
        <v>1.2524576164296434E-9</v>
      </c>
      <c r="S34" s="35">
        <f t="shared" si="13"/>
        <v>4.5088474191467164E-6</v>
      </c>
    </row>
    <row r="35" spans="2:19" ht="15.75" x14ac:dyDescent="0.25">
      <c r="B35" s="32">
        <v>43068</v>
      </c>
      <c r="D35" s="26">
        <v>5.460000000000001E-2</v>
      </c>
      <c r="E35" s="33">
        <f t="shared" si="1"/>
        <v>7.2454000000000001</v>
      </c>
      <c r="F35" s="34">
        <v>7.3</v>
      </c>
      <c r="G35" s="28">
        <f t="shared" si="2"/>
        <v>49.947363411367121</v>
      </c>
      <c r="H35" s="35">
        <f t="shared" si="3"/>
        <v>63.000623602913862</v>
      </c>
      <c r="I35" s="28">
        <f t="shared" si="4"/>
        <v>49.095522239862191</v>
      </c>
      <c r="J35" s="36">
        <f t="shared" si="5"/>
        <v>0.9829452224637133</v>
      </c>
      <c r="K35" s="35">
        <f t="shared" si="0"/>
        <v>16055.616395220657</v>
      </c>
      <c r="L35" s="35">
        <f t="shared" si="6"/>
        <v>5.3055650467490043E-2</v>
      </c>
      <c r="M35" s="30">
        <f t="shared" si="7"/>
        <v>30686.687939720719</v>
      </c>
      <c r="N35" s="30">
        <f t="shared" si="8"/>
        <v>1.7289467853849105E-6</v>
      </c>
      <c r="O35" s="37">
        <f t="shared" si="9"/>
        <v>6.2242084273856774E-3</v>
      </c>
      <c r="P35" s="37">
        <f t="shared" si="10"/>
        <v>6.2242084273856774E-3</v>
      </c>
      <c r="Q35" s="31">
        <f t="shared" si="11"/>
        <v>1.7289467853849104E-3</v>
      </c>
      <c r="R35" s="35">
        <f t="shared" si="12"/>
        <v>1.7289467853849105E-9</v>
      </c>
      <c r="S35" s="35">
        <f t="shared" si="13"/>
        <v>6.2242084273856776E-6</v>
      </c>
    </row>
    <row r="36" spans="2:19" ht="15.75" x14ac:dyDescent="0.25">
      <c r="B36" s="32">
        <v>43069</v>
      </c>
      <c r="D36" s="26">
        <v>3.5199999999999995E-2</v>
      </c>
      <c r="E36" s="33">
        <f t="shared" si="1"/>
        <v>7.2648000000000001</v>
      </c>
      <c r="F36" s="34">
        <v>7.3</v>
      </c>
      <c r="G36" s="28">
        <f t="shared" si="2"/>
        <v>49.961377155912814</v>
      </c>
      <c r="H36" s="35">
        <f t="shared" si="3"/>
        <v>63.169311611567153</v>
      </c>
      <c r="I36" s="28">
        <f t="shared" si="4"/>
        <v>49.052175704636923</v>
      </c>
      <c r="J36" s="36">
        <f t="shared" si="5"/>
        <v>0.98180191373751413</v>
      </c>
      <c r="K36" s="35">
        <f t="shared" si="0"/>
        <v>16055.616395220657</v>
      </c>
      <c r="L36" s="35">
        <f t="shared" si="6"/>
        <v>5.6628249510653275E-2</v>
      </c>
      <c r="M36" s="30">
        <f t="shared" si="7"/>
        <v>30686.687939720719</v>
      </c>
      <c r="N36" s="30">
        <f t="shared" si="8"/>
        <v>1.8453685722581325E-6</v>
      </c>
      <c r="O36" s="37">
        <f t="shared" si="9"/>
        <v>6.6433268601292774E-3</v>
      </c>
      <c r="P36" s="37">
        <f t="shared" si="10"/>
        <v>6.6433268601292774E-3</v>
      </c>
      <c r="Q36" s="31">
        <f t="shared" si="11"/>
        <v>1.8453685722581326E-3</v>
      </c>
      <c r="R36" s="35">
        <f t="shared" si="12"/>
        <v>1.8453685722581326E-9</v>
      </c>
      <c r="S36" s="35">
        <f t="shared" si="13"/>
        <v>6.6433268601292776E-6</v>
      </c>
    </row>
    <row r="37" spans="2:19" ht="15.75" x14ac:dyDescent="0.25">
      <c r="B37" s="32">
        <v>43070</v>
      </c>
      <c r="D37" s="26">
        <v>3.6000000000000011E-2</v>
      </c>
      <c r="E37" s="33">
        <f t="shared" si="1"/>
        <v>7.2640000000000002</v>
      </c>
      <c r="F37" s="34">
        <v>7.3</v>
      </c>
      <c r="G37" s="28">
        <f t="shared" si="2"/>
        <v>49.960799269539805</v>
      </c>
      <c r="H37" s="35">
        <f t="shared" si="3"/>
        <v>63.162355405024748</v>
      </c>
      <c r="I37" s="28">
        <f t="shared" si="4"/>
        <v>49.053963190625595</v>
      </c>
      <c r="J37" s="36">
        <f t="shared" si="5"/>
        <v>0.98184904781002791</v>
      </c>
      <c r="K37" s="35">
        <f t="shared" si="0"/>
        <v>16055.616395220657</v>
      </c>
      <c r="L37" s="35">
        <f t="shared" si="6"/>
        <v>5.6480925838770797E-2</v>
      </c>
      <c r="M37" s="30">
        <f t="shared" si="7"/>
        <v>30686.687939720719</v>
      </c>
      <c r="N37" s="30">
        <f t="shared" si="8"/>
        <v>1.8405676738303883E-6</v>
      </c>
      <c r="O37" s="37">
        <f t="shared" si="9"/>
        <v>6.6260436257893976E-3</v>
      </c>
      <c r="P37" s="37">
        <f t="shared" si="10"/>
        <v>6.6260436257893976E-3</v>
      </c>
      <c r="Q37" s="31">
        <f t="shared" si="11"/>
        <v>1.8405676738303882E-3</v>
      </c>
      <c r="R37" s="35">
        <f t="shared" si="12"/>
        <v>1.8405676738303884E-9</v>
      </c>
      <c r="S37" s="35">
        <f t="shared" si="13"/>
        <v>6.6260436257893982E-6</v>
      </c>
    </row>
    <row r="38" spans="2:19" ht="15.75" x14ac:dyDescent="0.25">
      <c r="B38" s="32">
        <v>43071</v>
      </c>
      <c r="D38" s="26">
        <v>3.5000000000000144E-3</v>
      </c>
      <c r="E38" s="33">
        <f t="shared" si="1"/>
        <v>7.2965</v>
      </c>
      <c r="F38" s="34">
        <v>7.3</v>
      </c>
      <c r="G38" s="28">
        <f t="shared" si="2"/>
        <v>49.984275903443667</v>
      </c>
      <c r="H38" s="35">
        <f t="shared" si="3"/>
        <v>63.444951295809894</v>
      </c>
      <c r="I38" s="28">
        <f t="shared" si="4"/>
        <v>48.981346572335866</v>
      </c>
      <c r="J38" s="36">
        <f t="shared" si="5"/>
        <v>0.97993510333039147</v>
      </c>
      <c r="K38" s="35">
        <f t="shared" si="0"/>
        <v>16055.616395220657</v>
      </c>
      <c r="L38" s="35">
        <f t="shared" si="6"/>
        <v>6.2465950009016592E-2</v>
      </c>
      <c r="M38" s="30">
        <f t="shared" si="7"/>
        <v>30686.687939720719</v>
      </c>
      <c r="N38" s="30">
        <f t="shared" si="8"/>
        <v>2.0356041724581469E-6</v>
      </c>
      <c r="O38" s="37">
        <f t="shared" si="9"/>
        <v>7.3281750208493293E-3</v>
      </c>
      <c r="P38" s="37">
        <f t="shared" si="10"/>
        <v>7.3281750208493293E-3</v>
      </c>
      <c r="Q38" s="31">
        <f t="shared" si="11"/>
        <v>2.035604172458147E-3</v>
      </c>
      <c r="R38" s="35">
        <f t="shared" si="12"/>
        <v>2.0356041724581472E-9</v>
      </c>
      <c r="S38" s="35">
        <f t="shared" si="13"/>
        <v>7.3281750208493293E-6</v>
      </c>
    </row>
    <row r="39" spans="2:19" ht="15.75" x14ac:dyDescent="0.25">
      <c r="B39" s="32">
        <v>43072</v>
      </c>
      <c r="D39" s="26">
        <v>1.4499999999999992E-2</v>
      </c>
      <c r="E39" s="33">
        <f t="shared" si="1"/>
        <v>7.2854999999999999</v>
      </c>
      <c r="F39" s="34">
        <v>7.3</v>
      </c>
      <c r="G39" s="28">
        <f t="shared" si="2"/>
        <v>49.976329965814671</v>
      </c>
      <c r="H39" s="35">
        <f t="shared" si="3"/>
        <v>63.349303455851839</v>
      </c>
      <c r="I39" s="28">
        <f t="shared" si="4"/>
        <v>49.005924504680088</v>
      </c>
      <c r="J39" s="36">
        <f t="shared" si="5"/>
        <v>0.98058269861355629</v>
      </c>
      <c r="K39" s="35">
        <f t="shared" si="0"/>
        <v>16055.616395220657</v>
      </c>
      <c r="L39" s="35">
        <f t="shared" si="6"/>
        <v>6.0440249520625516E-2</v>
      </c>
      <c r="M39" s="30">
        <f t="shared" si="7"/>
        <v>30686.687939720719</v>
      </c>
      <c r="N39" s="30">
        <f t="shared" si="8"/>
        <v>1.9695918190764378E-6</v>
      </c>
      <c r="O39" s="37">
        <f t="shared" si="9"/>
        <v>7.0905305486751759E-3</v>
      </c>
      <c r="P39" s="37">
        <f t="shared" si="10"/>
        <v>7.0905305486751759E-3</v>
      </c>
      <c r="Q39" s="31">
        <f t="shared" si="11"/>
        <v>1.9695918190764379E-3</v>
      </c>
      <c r="R39" s="35">
        <f t="shared" si="12"/>
        <v>1.9695918190764378E-9</v>
      </c>
      <c r="S39" s="35">
        <f t="shared" si="13"/>
        <v>7.0905305486751763E-6</v>
      </c>
    </row>
    <row r="40" spans="2:19" ht="15.75" x14ac:dyDescent="0.25">
      <c r="B40" s="32">
        <v>43073</v>
      </c>
      <c r="D40" s="26">
        <v>1.4999999999999999E-2</v>
      </c>
      <c r="E40" s="33">
        <f t="shared" si="1"/>
        <v>7.2850000000000001</v>
      </c>
      <c r="F40" s="34">
        <v>7.3</v>
      </c>
      <c r="G40" s="28">
        <f t="shared" si="2"/>
        <v>49.97596878683153</v>
      </c>
      <c r="H40" s="35">
        <f t="shared" si="3"/>
        <v>63.344955826762842</v>
      </c>
      <c r="I40" s="28">
        <f t="shared" si="4"/>
        <v>49.007041683423004</v>
      </c>
      <c r="J40" s="36">
        <f t="shared" si="5"/>
        <v>0.98061213965573324</v>
      </c>
      <c r="K40" s="35">
        <f t="shared" si="0"/>
        <v>16055.616395220657</v>
      </c>
      <c r="L40" s="35">
        <f t="shared" si="6"/>
        <v>6.0348172225698528E-2</v>
      </c>
      <c r="M40" s="30">
        <f t="shared" si="7"/>
        <v>30686.687939720719</v>
      </c>
      <c r="N40" s="30">
        <f t="shared" si="8"/>
        <v>1.9665912575590836E-6</v>
      </c>
      <c r="O40" s="37">
        <f t="shared" si="9"/>
        <v>7.079728527212701E-3</v>
      </c>
      <c r="P40" s="37">
        <f t="shared" si="10"/>
        <v>7.079728527212701E-3</v>
      </c>
      <c r="Q40" s="31">
        <f t="shared" si="11"/>
        <v>1.9665912575590836E-3</v>
      </c>
      <c r="R40" s="35">
        <f t="shared" si="12"/>
        <v>1.9665912575590836E-9</v>
      </c>
      <c r="S40" s="35">
        <f t="shared" si="13"/>
        <v>7.079728527212701E-6</v>
      </c>
    </row>
    <row r="41" spans="2:19" ht="15.75" x14ac:dyDescent="0.25">
      <c r="B41" s="32">
        <v>43074</v>
      </c>
      <c r="D41" s="26">
        <v>2.6999999999999993E-2</v>
      </c>
      <c r="E41" s="33">
        <f t="shared" si="1"/>
        <v>7.2729999999999997</v>
      </c>
      <c r="F41" s="34">
        <v>7.3</v>
      </c>
      <c r="G41" s="28">
        <f t="shared" si="2"/>
        <v>49.967300491236252</v>
      </c>
      <c r="H41" s="35">
        <f t="shared" si="3"/>
        <v>63.240612728626786</v>
      </c>
      <c r="I41" s="28">
        <f t="shared" si="4"/>
        <v>49.033853973253059</v>
      </c>
      <c r="J41" s="36">
        <f t="shared" si="5"/>
        <v>0.9813188523533124</v>
      </c>
      <c r="K41" s="35">
        <f t="shared" si="0"/>
        <v>16055.616395220657</v>
      </c>
      <c r="L41" s="35">
        <f t="shared" si="6"/>
        <v>5.8138317147453482E-2</v>
      </c>
      <c r="M41" s="30">
        <f t="shared" si="7"/>
        <v>30686.687939720719</v>
      </c>
      <c r="N41" s="30">
        <f t="shared" si="8"/>
        <v>1.8945777811426658E-6</v>
      </c>
      <c r="O41" s="37">
        <f t="shared" si="9"/>
        <v>6.8204800121135969E-3</v>
      </c>
      <c r="P41" s="37">
        <f t="shared" si="10"/>
        <v>6.8204800121135969E-3</v>
      </c>
      <c r="Q41" s="31">
        <f t="shared" si="11"/>
        <v>1.8945777811426657E-3</v>
      </c>
      <c r="R41" s="35">
        <f t="shared" si="12"/>
        <v>1.894577781142666E-9</v>
      </c>
      <c r="S41" s="35">
        <f t="shared" si="13"/>
        <v>6.8204800121135965E-6</v>
      </c>
    </row>
    <row r="42" spans="2:19" ht="15.75" x14ac:dyDescent="0.25">
      <c r="B42" s="32">
        <v>43075</v>
      </c>
      <c r="D42" s="26">
        <v>2.7800000000000012E-2</v>
      </c>
      <c r="E42" s="33">
        <f t="shared" si="1"/>
        <v>7.2721999999999998</v>
      </c>
      <c r="F42" s="34">
        <v>7.3</v>
      </c>
      <c r="G42" s="28">
        <f t="shared" si="2"/>
        <v>49.966722604863236</v>
      </c>
      <c r="H42" s="35">
        <f t="shared" si="3"/>
        <v>63.233656522084381</v>
      </c>
      <c r="I42" s="28">
        <f t="shared" si="4"/>
        <v>49.035641459241731</v>
      </c>
      <c r="J42" s="36">
        <f t="shared" si="5"/>
        <v>0.98136597525147906</v>
      </c>
      <c r="K42" s="35">
        <f t="shared" si="0"/>
        <v>16055.616395220657</v>
      </c>
      <c r="L42" s="35">
        <f t="shared" si="6"/>
        <v>5.7990993475570567E-2</v>
      </c>
      <c r="M42" s="30">
        <f t="shared" si="7"/>
        <v>30686.687939720719</v>
      </c>
      <c r="N42" s="30">
        <f t="shared" si="8"/>
        <v>1.8897768827149073E-6</v>
      </c>
      <c r="O42" s="37">
        <f t="shared" si="9"/>
        <v>6.8031967777736667E-3</v>
      </c>
      <c r="P42" s="37">
        <f t="shared" si="10"/>
        <v>6.8031967777736667E-3</v>
      </c>
      <c r="Q42" s="31">
        <f t="shared" si="11"/>
        <v>1.8897768827149074E-3</v>
      </c>
      <c r="R42" s="35">
        <f t="shared" si="12"/>
        <v>1.8897768827149075E-9</v>
      </c>
      <c r="S42" s="35">
        <f t="shared" si="13"/>
        <v>6.8031967777736663E-6</v>
      </c>
    </row>
    <row r="43" spans="2:19" ht="15.75" x14ac:dyDescent="0.25">
      <c r="B43" s="32">
        <v>43076</v>
      </c>
      <c r="D43" s="26">
        <v>2.8299999999999981E-2</v>
      </c>
      <c r="E43" s="33">
        <f t="shared" si="1"/>
        <v>7.2717000000000001</v>
      </c>
      <c r="F43" s="34">
        <v>7.3</v>
      </c>
      <c r="G43" s="28">
        <f t="shared" si="2"/>
        <v>49.966361425880102</v>
      </c>
      <c r="H43" s="35">
        <f t="shared" si="3"/>
        <v>63.229308892995384</v>
      </c>
      <c r="I43" s="28">
        <f t="shared" si="4"/>
        <v>49.036758637984647</v>
      </c>
      <c r="J43" s="36">
        <f t="shared" si="5"/>
        <v>0.98139542761634901</v>
      </c>
      <c r="K43" s="35">
        <f t="shared" si="0"/>
        <v>16055.616395220657</v>
      </c>
      <c r="L43" s="35">
        <f t="shared" si="6"/>
        <v>5.7898916180644022E-2</v>
      </c>
      <c r="M43" s="30">
        <f t="shared" si="7"/>
        <v>30686.687939720719</v>
      </c>
      <c r="N43" s="30">
        <f t="shared" si="8"/>
        <v>1.8867763211975675E-6</v>
      </c>
      <c r="O43" s="37">
        <f t="shared" si="9"/>
        <v>6.792394756311243E-3</v>
      </c>
      <c r="P43" s="37">
        <f t="shared" si="10"/>
        <v>6.792394756311243E-3</v>
      </c>
      <c r="Q43" s="31">
        <f t="shared" si="11"/>
        <v>1.8867763211975676E-3</v>
      </c>
      <c r="R43" s="35">
        <f t="shared" si="12"/>
        <v>1.8867763211975674E-9</v>
      </c>
      <c r="S43" s="35">
        <f t="shared" si="13"/>
        <v>6.7923947563112435E-6</v>
      </c>
    </row>
    <row r="44" spans="2:19" ht="15.75" x14ac:dyDescent="0.25">
      <c r="B44" s="32">
        <v>43077</v>
      </c>
      <c r="D44" s="26">
        <v>2.7300000000000005E-2</v>
      </c>
      <c r="E44" s="33">
        <f t="shared" si="1"/>
        <v>7.2726999999999995</v>
      </c>
      <c r="F44" s="34">
        <v>7.3</v>
      </c>
      <c r="G44" s="28">
        <f t="shared" si="2"/>
        <v>49.967083783846377</v>
      </c>
      <c r="H44" s="35">
        <f t="shared" si="3"/>
        <v>63.238004151173378</v>
      </c>
      <c r="I44" s="28">
        <f t="shared" si="4"/>
        <v>49.034524280498815</v>
      </c>
      <c r="J44" s="36">
        <f t="shared" si="5"/>
        <v>0.98133652331239218</v>
      </c>
      <c r="K44" s="35">
        <f t="shared" si="0"/>
        <v>16055.616395220657</v>
      </c>
      <c r="L44" s="35">
        <f t="shared" si="6"/>
        <v>5.8083070770497555E-2</v>
      </c>
      <c r="M44" s="30">
        <f t="shared" si="7"/>
        <v>30686.687939720719</v>
      </c>
      <c r="N44" s="30">
        <f t="shared" si="8"/>
        <v>1.8927774442322618E-6</v>
      </c>
      <c r="O44" s="37">
        <f t="shared" si="9"/>
        <v>6.8139987992361425E-3</v>
      </c>
      <c r="P44" s="37">
        <f t="shared" si="10"/>
        <v>6.8139987992361425E-3</v>
      </c>
      <c r="Q44" s="31">
        <f t="shared" si="11"/>
        <v>1.8927774442322617E-3</v>
      </c>
      <c r="R44" s="35">
        <f t="shared" si="12"/>
        <v>1.8927774442322617E-9</v>
      </c>
      <c r="S44" s="35">
        <f t="shared" si="13"/>
        <v>6.8139987992361425E-6</v>
      </c>
    </row>
    <row r="45" spans="2:19" ht="15.75" x14ac:dyDescent="0.25">
      <c r="B45" s="32">
        <v>43078</v>
      </c>
      <c r="D45" s="26">
        <v>2.8099999999999986E-2</v>
      </c>
      <c r="E45" s="33">
        <f t="shared" si="1"/>
        <v>7.2718999999999996</v>
      </c>
      <c r="F45" s="34">
        <v>7.3</v>
      </c>
      <c r="G45" s="28">
        <f t="shared" si="2"/>
        <v>49.966505897473347</v>
      </c>
      <c r="H45" s="35">
        <f t="shared" si="3"/>
        <v>63.23104794463098</v>
      </c>
      <c r="I45" s="28">
        <f t="shared" si="4"/>
        <v>49.036311766487472</v>
      </c>
      <c r="J45" s="36">
        <f t="shared" si="5"/>
        <v>0.98138364661930644</v>
      </c>
      <c r="K45" s="35">
        <f t="shared" si="0"/>
        <v>16055.616395220657</v>
      </c>
      <c r="L45" s="35">
        <f t="shared" si="6"/>
        <v>5.793574709861464E-2</v>
      </c>
      <c r="M45" s="30">
        <f t="shared" si="7"/>
        <v>30686.687939720719</v>
      </c>
      <c r="N45" s="30">
        <f t="shared" si="8"/>
        <v>1.8879765458045035E-6</v>
      </c>
      <c r="O45" s="37">
        <f t="shared" si="9"/>
        <v>6.7967155648962123E-3</v>
      </c>
      <c r="P45" s="37">
        <f t="shared" si="10"/>
        <v>6.7967155648962123E-3</v>
      </c>
      <c r="Q45" s="31">
        <f t="shared" si="11"/>
        <v>1.8879765458045036E-3</v>
      </c>
      <c r="R45" s="35">
        <f t="shared" si="12"/>
        <v>1.8879765458045036E-9</v>
      </c>
      <c r="S45" s="35">
        <f t="shared" si="13"/>
        <v>6.7967155648962132E-6</v>
      </c>
    </row>
    <row r="46" spans="2:19" ht="15.75" x14ac:dyDescent="0.25">
      <c r="B46" s="32">
        <v>43079</v>
      </c>
      <c r="D46" s="26">
        <v>8.9999999999999854E-3</v>
      </c>
      <c r="E46" s="33">
        <f t="shared" si="1"/>
        <v>7.2909999999999995</v>
      </c>
      <c r="F46" s="34">
        <v>7.3</v>
      </c>
      <c r="G46" s="28">
        <f t="shared" si="2"/>
        <v>49.980302934629165</v>
      </c>
      <c r="H46" s="35">
        <f t="shared" si="3"/>
        <v>63.397127375830863</v>
      </c>
      <c r="I46" s="28">
        <f t="shared" si="4"/>
        <v>48.993635538507974</v>
      </c>
      <c r="J46" s="36">
        <f t="shared" si="5"/>
        <v>0.98025887523307564</v>
      </c>
      <c r="K46" s="35">
        <f t="shared" si="0"/>
        <v>16055.616395220657</v>
      </c>
      <c r="L46" s="35">
        <f t="shared" si="6"/>
        <v>6.1453099764821051E-2</v>
      </c>
      <c r="M46" s="30">
        <f t="shared" si="7"/>
        <v>30686.687939720719</v>
      </c>
      <c r="N46" s="30">
        <f t="shared" si="8"/>
        <v>2.0025979957672921E-6</v>
      </c>
      <c r="O46" s="37">
        <f t="shared" si="9"/>
        <v>7.2093527847622513E-3</v>
      </c>
      <c r="P46" s="37">
        <f t="shared" si="10"/>
        <v>7.2093527847622513E-3</v>
      </c>
      <c r="Q46" s="31">
        <f t="shared" si="11"/>
        <v>2.002597995767292E-3</v>
      </c>
      <c r="R46" s="35">
        <f t="shared" si="12"/>
        <v>2.0025979957672923E-9</v>
      </c>
      <c r="S46" s="35">
        <f t="shared" si="13"/>
        <v>7.2093527847622515E-6</v>
      </c>
    </row>
    <row r="49" spans="2:20" ht="16.5" x14ac:dyDescent="0.3">
      <c r="B49" s="2" t="s">
        <v>16</v>
      </c>
      <c r="D49" s="2" t="s">
        <v>17</v>
      </c>
      <c r="E49" s="2" t="s">
        <v>18</v>
      </c>
      <c r="F49" s="2" t="s">
        <v>19</v>
      </c>
      <c r="G49" s="22" t="s">
        <v>20</v>
      </c>
      <c r="H49" s="23" t="s">
        <v>21</v>
      </c>
      <c r="I49" s="22" t="s">
        <v>22</v>
      </c>
      <c r="J49" s="2" t="s">
        <v>23</v>
      </c>
      <c r="K49" s="2" t="s">
        <v>13</v>
      </c>
      <c r="L49" s="2" t="s">
        <v>24</v>
      </c>
      <c r="M49" s="2" t="s">
        <v>25</v>
      </c>
      <c r="N49" s="2" t="s">
        <v>26</v>
      </c>
      <c r="O49" s="2"/>
      <c r="P49" s="2" t="s">
        <v>27</v>
      </c>
      <c r="Q49" s="2" t="s">
        <v>28</v>
      </c>
      <c r="R49" s="2" t="s">
        <v>29</v>
      </c>
      <c r="S49" s="2" t="s">
        <v>30</v>
      </c>
      <c r="T49" s="2" t="s">
        <v>31</v>
      </c>
    </row>
    <row r="50" spans="2:20" ht="15.75" x14ac:dyDescent="0.25">
      <c r="B50" s="25">
        <v>43048</v>
      </c>
      <c r="D50" s="26">
        <v>0.35820000000000002</v>
      </c>
      <c r="E50" s="27">
        <f>F50-D50</f>
        <v>6.9417999999999997</v>
      </c>
      <c r="F50" s="9">
        <v>7.3</v>
      </c>
      <c r="G50" s="28">
        <f>($C$4*D50+$C$6*E50)*SIN(RADIANS($C$2))*COS(RADIANS($C$2))</f>
        <v>49.728055532806685</v>
      </c>
      <c r="H50" s="28">
        <f>$C$3*COS(RADIANS($C$2))^2*E50</f>
        <v>60.36074322007169</v>
      </c>
      <c r="I50" s="28">
        <f>$C$8+(($C$4*D50+$C$6*E50)*COS(RADIANS($C$2))^2-H50)*TAN(RADIANS($C$7))</f>
        <v>49.773873172562624</v>
      </c>
      <c r="J50" s="29">
        <f>I50/G50</f>
        <v>1.0009213639919161</v>
      </c>
      <c r="K50" s="28">
        <f t="shared" ref="K50:K81" si="14">$C$12</f>
        <v>16055.616395220657</v>
      </c>
      <c r="L50" s="28">
        <f>(G50-I50)/$C$11</f>
        <v>-2.8536830121064162E-3</v>
      </c>
      <c r="M50" s="30">
        <f>$C$10/$C$12</f>
        <v>2.3960070370735737E-2</v>
      </c>
      <c r="N50" s="30">
        <f>(L50/M50)*(1-EXP(1)^-M50*10)</f>
        <v>1.0437168387065126</v>
      </c>
      <c r="O50" s="30">
        <f>IF(N50&gt;=0,N50,0)</f>
        <v>1.0437168387065126</v>
      </c>
      <c r="P50" s="30">
        <f>N50*3600</f>
        <v>3757.3806193434452</v>
      </c>
      <c r="Q50" s="30">
        <f>N50*3600</f>
        <v>3757.3806193434452</v>
      </c>
      <c r="R50" s="38">
        <f>N50*1000</f>
        <v>1043.7168387065126</v>
      </c>
      <c r="S50" s="28">
        <f>N50*0.001</f>
        <v>1.0437168387065125E-3</v>
      </c>
      <c r="T50" s="28">
        <f>N50*3.6</f>
        <v>3.7573806193434454</v>
      </c>
    </row>
    <row r="51" spans="2:20" ht="15.75" x14ac:dyDescent="0.25">
      <c r="B51" s="25">
        <v>43049</v>
      </c>
      <c r="D51" s="26">
        <v>0.36080000000000001</v>
      </c>
      <c r="E51" s="27">
        <f t="shared" ref="E51:E81" si="15">F51-D51</f>
        <v>6.9391999999999996</v>
      </c>
      <c r="F51" s="9">
        <v>7.3</v>
      </c>
      <c r="G51" s="28">
        <f t="shared" ref="G51:G81" si="16">($C$4*D51+$C$6*E51)*SIN(RADIANS($C$2))*COS(RADIANS($C$2))</f>
        <v>49.726177402094372</v>
      </c>
      <c r="H51" s="28">
        <f t="shared" ref="H51:H81" si="17">$C$3*COS(RADIANS($C$2))^2*E51</f>
        <v>60.338135548808879</v>
      </c>
      <c r="I51" s="28">
        <f t="shared" ref="I51:I81" si="18">$C$8+(($C$4*D51+$C$6*E51)*COS(RADIANS($C$2))^2-H51)*TAN(RADIANS($C$7))</f>
        <v>49.7796825020258</v>
      </c>
      <c r="J51" s="29">
        <f t="shared" ref="J51:J81" si="19">I51/G51</f>
        <v>1.0010759946315353</v>
      </c>
      <c r="K51" s="28">
        <f t="shared" si="14"/>
        <v>16055.616395220657</v>
      </c>
      <c r="L51" s="28">
        <f t="shared" ref="L51:L81" si="20">(G51-I51)/$C$11</f>
        <v>-3.332484945726221E-3</v>
      </c>
      <c r="M51" s="30">
        <f t="shared" ref="M51:M81" si="21">$C$10/$C$12</f>
        <v>2.3960070370735737E-2</v>
      </c>
      <c r="N51" s="30">
        <f t="shared" ref="N51:N81" si="22">(L51/M51)*(1-EXP(1)^-M51*10)</f>
        <v>1.2188356722995102</v>
      </c>
      <c r="O51" s="30">
        <f t="shared" ref="O51:O81" si="23">IF(N51&gt;=0,N51,0)</f>
        <v>1.2188356722995102</v>
      </c>
      <c r="P51" s="30">
        <f t="shared" ref="P51:P81" si="24">N51*3600</f>
        <v>4387.8084202782366</v>
      </c>
      <c r="Q51" s="30">
        <f t="shared" ref="Q51:Q81" si="25">N51*3600</f>
        <v>4387.8084202782366</v>
      </c>
      <c r="R51" s="38">
        <f t="shared" ref="R51:R81" si="26">N51*1000</f>
        <v>1218.8356722995102</v>
      </c>
      <c r="S51" s="28">
        <f t="shared" ref="S51:S81" si="27">N51*0.001</f>
        <v>1.2188356722995103E-3</v>
      </c>
      <c r="T51" s="28">
        <f t="shared" ref="T51:T81" si="28">N51*3.6</f>
        <v>4.3878084202782368</v>
      </c>
    </row>
    <row r="52" spans="2:20" ht="15.75" x14ac:dyDescent="0.25">
      <c r="B52" s="25">
        <v>43050</v>
      </c>
      <c r="D52" s="26">
        <v>0.34770000000000001</v>
      </c>
      <c r="E52" s="27">
        <f t="shared" si="15"/>
        <v>6.9523000000000001</v>
      </c>
      <c r="F52" s="9">
        <v>7.3</v>
      </c>
      <c r="G52" s="28">
        <f t="shared" si="16"/>
        <v>49.735640291452555</v>
      </c>
      <c r="H52" s="28">
        <f t="shared" si="17"/>
        <v>60.452043430940741</v>
      </c>
      <c r="I52" s="28">
        <f t="shared" si="18"/>
        <v>49.750412418961325</v>
      </c>
      <c r="J52" s="29">
        <f t="shared" si="19"/>
        <v>1.000297012915129</v>
      </c>
      <c r="K52" s="28">
        <f t="shared" si="14"/>
        <v>16055.616395220657</v>
      </c>
      <c r="L52" s="28">
        <f t="shared" si="20"/>
        <v>-9.2005981864188788E-4</v>
      </c>
      <c r="M52" s="30">
        <f t="shared" si="21"/>
        <v>2.3960070370735737E-2</v>
      </c>
      <c r="N52" s="30">
        <f t="shared" si="22"/>
        <v>0.33650616458096949</v>
      </c>
      <c r="O52" s="30">
        <f t="shared" si="23"/>
        <v>0.33650616458096949</v>
      </c>
      <c r="P52" s="30">
        <f t="shared" si="24"/>
        <v>1211.4221924914903</v>
      </c>
      <c r="Q52" s="30">
        <f t="shared" si="25"/>
        <v>1211.4221924914903</v>
      </c>
      <c r="R52" s="38">
        <f t="shared" si="26"/>
        <v>336.50616458096948</v>
      </c>
      <c r="S52" s="28">
        <f t="shared" si="27"/>
        <v>3.3650616458096949E-4</v>
      </c>
      <c r="T52" s="28">
        <f t="shared" si="28"/>
        <v>1.2114221924914903</v>
      </c>
    </row>
    <row r="53" spans="2:20" ht="15.75" x14ac:dyDescent="0.25">
      <c r="B53" s="25">
        <v>43051</v>
      </c>
      <c r="D53" s="26">
        <v>0.36460000000000004</v>
      </c>
      <c r="E53" s="27">
        <f t="shared" si="15"/>
        <v>6.9353999999999996</v>
      </c>
      <c r="F53" s="9">
        <v>7.3</v>
      </c>
      <c r="G53" s="28">
        <f t="shared" si="16"/>
        <v>49.723432441822531</v>
      </c>
      <c r="H53" s="28">
        <f t="shared" si="17"/>
        <v>60.305093567732463</v>
      </c>
      <c r="I53" s="28">
        <f t="shared" si="18"/>
        <v>49.788173060471983</v>
      </c>
      <c r="J53" s="29">
        <f t="shared" si="19"/>
        <v>1.0013020142711426</v>
      </c>
      <c r="K53" s="28">
        <f t="shared" si="14"/>
        <v>16055.616395220657</v>
      </c>
      <c r="L53" s="28">
        <f t="shared" si="20"/>
        <v>-4.0322723871706193E-3</v>
      </c>
      <c r="M53" s="30">
        <f t="shared" si="21"/>
        <v>2.3960070370735737E-2</v>
      </c>
      <c r="N53" s="30">
        <f t="shared" si="22"/>
        <v>1.4747785829354549</v>
      </c>
      <c r="O53" s="30">
        <f t="shared" si="23"/>
        <v>1.4747785829354549</v>
      </c>
      <c r="P53" s="30">
        <f t="shared" si="24"/>
        <v>5309.2028985676379</v>
      </c>
      <c r="Q53" s="30">
        <f t="shared" si="25"/>
        <v>5309.2028985676379</v>
      </c>
      <c r="R53" s="38">
        <f t="shared" si="26"/>
        <v>1474.778582935455</v>
      </c>
      <c r="S53" s="28">
        <f t="shared" si="27"/>
        <v>1.4747785829354551E-3</v>
      </c>
      <c r="T53" s="28">
        <f t="shared" si="28"/>
        <v>5.3092028985676381</v>
      </c>
    </row>
    <row r="54" spans="2:20" ht="15.75" x14ac:dyDescent="0.25">
      <c r="B54" s="25">
        <v>43052</v>
      </c>
      <c r="D54" s="26">
        <v>0.34389999999999998</v>
      </c>
      <c r="E54" s="27">
        <f t="shared" si="15"/>
        <v>6.9561000000000002</v>
      </c>
      <c r="F54" s="9">
        <v>7.3</v>
      </c>
      <c r="G54" s="28">
        <f t="shared" si="16"/>
        <v>49.738385251724388</v>
      </c>
      <c r="H54" s="28">
        <f t="shared" si="17"/>
        <v>60.485085412017156</v>
      </c>
      <c r="I54" s="28">
        <f t="shared" si="18"/>
        <v>49.741921860515141</v>
      </c>
      <c r="J54" s="29">
        <f t="shared" si="19"/>
        <v>1.0000711042140362</v>
      </c>
      <c r="K54" s="28">
        <f t="shared" si="14"/>
        <v>16055.616395220657</v>
      </c>
      <c r="L54" s="28">
        <f t="shared" si="20"/>
        <v>-2.2027237719793216E-4</v>
      </c>
      <c r="M54" s="30">
        <f t="shared" si="21"/>
        <v>2.3960070370735737E-2</v>
      </c>
      <c r="N54" s="30">
        <f t="shared" si="22"/>
        <v>8.0563253945186611E-2</v>
      </c>
      <c r="O54" s="30">
        <f t="shared" si="23"/>
        <v>8.0563253945186611E-2</v>
      </c>
      <c r="P54" s="30">
        <f t="shared" si="24"/>
        <v>290.0277142026718</v>
      </c>
      <c r="Q54" s="30">
        <f t="shared" si="25"/>
        <v>290.0277142026718</v>
      </c>
      <c r="R54" s="38">
        <f t="shared" si="26"/>
        <v>80.563253945186617</v>
      </c>
      <c r="S54" s="28">
        <f t="shared" si="27"/>
        <v>8.056325394518661E-5</v>
      </c>
      <c r="T54" s="28">
        <f t="shared" si="28"/>
        <v>0.29002771420267182</v>
      </c>
    </row>
    <row r="55" spans="2:20" ht="15.75" x14ac:dyDescent="0.25">
      <c r="B55" s="25">
        <v>43053</v>
      </c>
      <c r="D55" s="26">
        <v>0.35850000000000004</v>
      </c>
      <c r="E55" s="27">
        <f t="shared" si="15"/>
        <v>6.9414999999999996</v>
      </c>
      <c r="F55" s="9">
        <v>7.3</v>
      </c>
      <c r="G55" s="28">
        <f t="shared" si="16"/>
        <v>49.727838825416796</v>
      </c>
      <c r="H55" s="28">
        <f t="shared" si="17"/>
        <v>60.358134642618289</v>
      </c>
      <c r="I55" s="28">
        <f t="shared" si="18"/>
        <v>49.774543479808358</v>
      </c>
      <c r="J55" s="29">
        <f t="shared" si="19"/>
        <v>1.0009392053926882</v>
      </c>
      <c r="K55" s="28">
        <f t="shared" si="14"/>
        <v>16055.616395220657</v>
      </c>
      <c r="L55" s="28">
        <f t="shared" si="20"/>
        <v>-2.9089293890619005E-3</v>
      </c>
      <c r="M55" s="30">
        <f t="shared" si="21"/>
        <v>2.3960070370735737E-2</v>
      </c>
      <c r="N55" s="30">
        <f t="shared" si="22"/>
        <v>1.0639228579670064</v>
      </c>
      <c r="O55" s="30">
        <f t="shared" si="23"/>
        <v>1.0639228579670064</v>
      </c>
      <c r="P55" s="30">
        <f t="shared" si="24"/>
        <v>3830.1222886812229</v>
      </c>
      <c r="Q55" s="30">
        <f t="shared" si="25"/>
        <v>3830.1222886812229</v>
      </c>
      <c r="R55" s="38">
        <f t="shared" si="26"/>
        <v>1063.9228579670064</v>
      </c>
      <c r="S55" s="28">
        <f t="shared" si="27"/>
        <v>1.0639228579670064E-3</v>
      </c>
      <c r="T55" s="28">
        <f t="shared" si="28"/>
        <v>3.8301222886812232</v>
      </c>
    </row>
    <row r="56" spans="2:20" ht="15.75" x14ac:dyDescent="0.25">
      <c r="B56" s="25">
        <v>43054</v>
      </c>
      <c r="D56" s="26">
        <v>0.39870000000000005</v>
      </c>
      <c r="E56" s="27">
        <f t="shared" si="15"/>
        <v>6.9013</v>
      </c>
      <c r="F56" s="9">
        <v>7.3</v>
      </c>
      <c r="G56" s="28">
        <f t="shared" si="16"/>
        <v>49.698800035172631</v>
      </c>
      <c r="H56" s="28">
        <f t="shared" si="17"/>
        <v>60.008585263862514</v>
      </c>
      <c r="I56" s="28">
        <f t="shared" si="18"/>
        <v>49.864364650739063</v>
      </c>
      <c r="J56" s="29">
        <f t="shared" si="19"/>
        <v>1.0033313604241805</v>
      </c>
      <c r="K56" s="28">
        <f t="shared" si="14"/>
        <v>16055.616395220657</v>
      </c>
      <c r="L56" s="28">
        <f t="shared" si="20"/>
        <v>-1.0311943901183123E-2</v>
      </c>
      <c r="M56" s="30">
        <f t="shared" si="21"/>
        <v>2.3960070370735737E-2</v>
      </c>
      <c r="N56" s="30">
        <f t="shared" si="22"/>
        <v>3.771529438904758</v>
      </c>
      <c r="O56" s="30">
        <f t="shared" si="23"/>
        <v>3.771529438904758</v>
      </c>
      <c r="P56" s="30">
        <f t="shared" si="24"/>
        <v>13577.505980057129</v>
      </c>
      <c r="Q56" s="30">
        <f t="shared" si="25"/>
        <v>13577.505980057129</v>
      </c>
      <c r="R56" s="38">
        <f t="shared" si="26"/>
        <v>3771.5294389047581</v>
      </c>
      <c r="S56" s="28">
        <f t="shared" si="27"/>
        <v>3.7715294389047581E-3</v>
      </c>
      <c r="T56" s="28">
        <f t="shared" si="28"/>
        <v>13.577505980057129</v>
      </c>
    </row>
    <row r="57" spans="2:20" ht="15.75" x14ac:dyDescent="0.25">
      <c r="B57" s="25">
        <v>43055</v>
      </c>
      <c r="D57" s="26">
        <v>0.38539999999999996</v>
      </c>
      <c r="E57" s="27">
        <f t="shared" si="15"/>
        <v>6.9146000000000001</v>
      </c>
      <c r="F57" s="9">
        <v>7.3</v>
      </c>
      <c r="G57" s="28">
        <f t="shared" si="16"/>
        <v>49.708407396124066</v>
      </c>
      <c r="H57" s="28">
        <f t="shared" si="17"/>
        <v>60.124232197629972</v>
      </c>
      <c r="I57" s="28">
        <f t="shared" si="18"/>
        <v>49.834647696177427</v>
      </c>
      <c r="J57" s="29">
        <f t="shared" si="19"/>
        <v>1.0025396166698193</v>
      </c>
      <c r="K57" s="28">
        <f t="shared" si="14"/>
        <v>16055.616395220657</v>
      </c>
      <c r="L57" s="28">
        <f t="shared" si="20"/>
        <v>-7.8626878561286161E-3</v>
      </c>
      <c r="M57" s="30">
        <f t="shared" si="21"/>
        <v>2.3960070370735737E-2</v>
      </c>
      <c r="N57" s="30">
        <f t="shared" si="22"/>
        <v>2.8757292516792758</v>
      </c>
      <c r="O57" s="30">
        <f t="shared" si="23"/>
        <v>2.8757292516792758</v>
      </c>
      <c r="P57" s="30">
        <f t="shared" si="24"/>
        <v>10352.625306045393</v>
      </c>
      <c r="Q57" s="30">
        <f t="shared" si="25"/>
        <v>10352.625306045393</v>
      </c>
      <c r="R57" s="38">
        <f t="shared" si="26"/>
        <v>2875.7292516792759</v>
      </c>
      <c r="S57" s="28">
        <f t="shared" si="27"/>
        <v>2.875729251679276E-3</v>
      </c>
      <c r="T57" s="28">
        <f t="shared" si="28"/>
        <v>10.352625306045393</v>
      </c>
    </row>
    <row r="58" spans="2:20" ht="15.75" x14ac:dyDescent="0.25">
      <c r="B58" s="25">
        <v>43056</v>
      </c>
      <c r="D58" s="26">
        <v>0.32090000000000002</v>
      </c>
      <c r="E58" s="27">
        <f t="shared" si="15"/>
        <v>6.9790999999999999</v>
      </c>
      <c r="F58" s="9">
        <v>7.3</v>
      </c>
      <c r="G58" s="28">
        <f t="shared" si="16"/>
        <v>49.754999484948655</v>
      </c>
      <c r="H58" s="28">
        <f t="shared" si="17"/>
        <v>60.68507635011126</v>
      </c>
      <c r="I58" s="28">
        <f t="shared" si="18"/>
        <v>49.690531638340858</v>
      </c>
      <c r="J58" s="29">
        <f t="shared" si="19"/>
        <v>0.99870429409556516</v>
      </c>
      <c r="K58" s="28">
        <f t="shared" si="14"/>
        <v>16055.616395220657</v>
      </c>
      <c r="L58" s="28">
        <f t="shared" si="20"/>
        <v>4.0152831894381905E-3</v>
      </c>
      <c r="M58" s="30">
        <f t="shared" si="21"/>
        <v>2.3960070370735737E-2</v>
      </c>
      <c r="N58" s="30">
        <f t="shared" si="22"/>
        <v>-1.468564889377262</v>
      </c>
      <c r="O58" s="30">
        <f t="shared" si="23"/>
        <v>0</v>
      </c>
      <c r="P58" s="30">
        <f t="shared" si="24"/>
        <v>-5286.8336017581432</v>
      </c>
      <c r="Q58" s="30">
        <f t="shared" si="25"/>
        <v>-5286.8336017581432</v>
      </c>
      <c r="R58" s="38">
        <f t="shared" si="26"/>
        <v>-1468.564889377262</v>
      </c>
      <c r="S58" s="28">
        <f t="shared" si="27"/>
        <v>-1.4685648893772621E-3</v>
      </c>
      <c r="T58" s="28">
        <f t="shared" si="28"/>
        <v>-5.2868336017581434</v>
      </c>
    </row>
    <row r="59" spans="2:20" ht="15.75" x14ac:dyDescent="0.25">
      <c r="B59" s="25">
        <v>43057</v>
      </c>
      <c r="D59" s="26">
        <v>0.3135</v>
      </c>
      <c r="E59" s="27">
        <f t="shared" si="15"/>
        <v>6.9864999999999995</v>
      </c>
      <c r="F59" s="9">
        <v>7.3</v>
      </c>
      <c r="G59" s="28">
        <f t="shared" si="16"/>
        <v>49.760344933899077</v>
      </c>
      <c r="H59" s="28">
        <f t="shared" si="17"/>
        <v>60.749421260628488</v>
      </c>
      <c r="I59" s="28">
        <f t="shared" si="18"/>
        <v>49.673997392945658</v>
      </c>
      <c r="J59" s="29">
        <f t="shared" si="19"/>
        <v>0.99826473186493936</v>
      </c>
      <c r="K59" s="28">
        <f t="shared" si="14"/>
        <v>16055.616395220657</v>
      </c>
      <c r="L59" s="28">
        <f t="shared" si="20"/>
        <v>5.3780271543559261E-3</v>
      </c>
      <c r="M59" s="30">
        <f t="shared" si="21"/>
        <v>2.3960070370735737E-2</v>
      </c>
      <c r="N59" s="30">
        <f t="shared" si="22"/>
        <v>-1.9669800311418857</v>
      </c>
      <c r="O59" s="30">
        <f t="shared" si="23"/>
        <v>0</v>
      </c>
      <c r="P59" s="30">
        <f t="shared" si="24"/>
        <v>-7081.1281121107886</v>
      </c>
      <c r="Q59" s="30">
        <f t="shared" si="25"/>
        <v>-7081.1281121107886</v>
      </c>
      <c r="R59" s="38">
        <f t="shared" si="26"/>
        <v>-1966.9800311418858</v>
      </c>
      <c r="S59" s="28">
        <f t="shared" si="27"/>
        <v>-1.9669800311418856E-3</v>
      </c>
      <c r="T59" s="28">
        <f t="shared" si="28"/>
        <v>-7.0811281121107887</v>
      </c>
    </row>
    <row r="60" spans="2:20" ht="15.75" x14ac:dyDescent="0.25">
      <c r="B60" s="25">
        <v>43058</v>
      </c>
      <c r="D60" s="26">
        <v>0.29869999999999997</v>
      </c>
      <c r="E60" s="27">
        <f t="shared" si="15"/>
        <v>7.0012999999999996</v>
      </c>
      <c r="F60" s="9">
        <v>7.3</v>
      </c>
      <c r="G60" s="28">
        <f t="shared" si="16"/>
        <v>49.771035831799914</v>
      </c>
      <c r="H60" s="28">
        <f t="shared" si="17"/>
        <v>60.878111081662958</v>
      </c>
      <c r="I60" s="28">
        <f t="shared" si="18"/>
        <v>49.640928902155252</v>
      </c>
      <c r="J60" s="29">
        <f t="shared" si="19"/>
        <v>0.99738589065969308</v>
      </c>
      <c r="K60" s="28">
        <f t="shared" si="14"/>
        <v>16055.616395220657</v>
      </c>
      <c r="L60" s="28">
        <f t="shared" si="20"/>
        <v>8.1035150841913973E-3</v>
      </c>
      <c r="M60" s="30">
        <f t="shared" si="21"/>
        <v>2.3960070370735737E-2</v>
      </c>
      <c r="N60" s="30">
        <f t="shared" si="22"/>
        <v>-2.9638103146711328</v>
      </c>
      <c r="O60" s="30">
        <f t="shared" si="23"/>
        <v>0</v>
      </c>
      <c r="P60" s="30">
        <f t="shared" si="24"/>
        <v>-10669.717132816078</v>
      </c>
      <c r="Q60" s="30">
        <f t="shared" si="25"/>
        <v>-10669.717132816078</v>
      </c>
      <c r="R60" s="38">
        <f t="shared" si="26"/>
        <v>-2963.8103146711328</v>
      </c>
      <c r="S60" s="28">
        <f t="shared" si="27"/>
        <v>-2.9638103146711328E-3</v>
      </c>
      <c r="T60" s="28">
        <f t="shared" si="28"/>
        <v>-10.669717132816078</v>
      </c>
    </row>
    <row r="61" spans="2:20" ht="15.75" x14ac:dyDescent="0.25">
      <c r="B61" s="25">
        <v>43059</v>
      </c>
      <c r="D61" s="26">
        <v>0.22210000000000002</v>
      </c>
      <c r="E61" s="27">
        <f t="shared" si="15"/>
        <v>7.0778999999999996</v>
      </c>
      <c r="F61" s="9">
        <v>7.3</v>
      </c>
      <c r="G61" s="28">
        <f t="shared" si="16"/>
        <v>49.826368452016418</v>
      </c>
      <c r="H61" s="28">
        <f t="shared" si="17"/>
        <v>61.544167858098106</v>
      </c>
      <c r="I61" s="28">
        <f t="shared" si="18"/>
        <v>49.469777118740055</v>
      </c>
      <c r="J61" s="29">
        <f t="shared" si="19"/>
        <v>0.99284332082881444</v>
      </c>
      <c r="K61" s="28">
        <f t="shared" si="14"/>
        <v>16055.616395220657</v>
      </c>
      <c r="L61" s="28">
        <f t="shared" si="20"/>
        <v>2.2209756666988562E-2</v>
      </c>
      <c r="M61" s="30">
        <f t="shared" si="21"/>
        <v>2.3960070370735737E-2</v>
      </c>
      <c r="N61" s="30">
        <f t="shared" si="22"/>
        <v>-8.1230805659103691</v>
      </c>
      <c r="O61" s="30">
        <f t="shared" si="23"/>
        <v>0</v>
      </c>
      <c r="P61" s="30">
        <f t="shared" si="24"/>
        <v>-29243.090037277329</v>
      </c>
      <c r="Q61" s="30">
        <f t="shared" si="25"/>
        <v>-29243.090037277329</v>
      </c>
      <c r="R61" s="38">
        <f t="shared" si="26"/>
        <v>-8123.0805659103689</v>
      </c>
      <c r="S61" s="28">
        <f t="shared" si="27"/>
        <v>-8.1230805659103685E-3</v>
      </c>
      <c r="T61" s="28">
        <f t="shared" si="28"/>
        <v>-29.24309003727733</v>
      </c>
    </row>
    <row r="62" spans="2:20" ht="15.75" x14ac:dyDescent="0.25">
      <c r="B62" s="25">
        <v>43060</v>
      </c>
      <c r="D62" s="26">
        <v>0.2225</v>
      </c>
      <c r="E62" s="27">
        <f t="shared" si="15"/>
        <v>7.0774999999999997</v>
      </c>
      <c r="F62" s="9">
        <v>7.3</v>
      </c>
      <c r="G62" s="28">
        <f t="shared" si="16"/>
        <v>49.826079508829913</v>
      </c>
      <c r="H62" s="28">
        <f t="shared" si="17"/>
        <v>61.5406897548269</v>
      </c>
      <c r="I62" s="28">
        <f t="shared" si="18"/>
        <v>49.470670861734405</v>
      </c>
      <c r="J62" s="29">
        <f t="shared" si="19"/>
        <v>0.99286701561513535</v>
      </c>
      <c r="K62" s="28">
        <f t="shared" si="14"/>
        <v>16055.616395220657</v>
      </c>
      <c r="L62" s="28">
        <f t="shared" si="20"/>
        <v>2.2136094831046439E-2</v>
      </c>
      <c r="M62" s="30">
        <f t="shared" si="21"/>
        <v>2.3960070370735737E-2</v>
      </c>
      <c r="N62" s="30">
        <f t="shared" si="22"/>
        <v>-8.0961392068958364</v>
      </c>
      <c r="O62" s="30">
        <f t="shared" si="23"/>
        <v>0</v>
      </c>
      <c r="P62" s="30">
        <f t="shared" si="24"/>
        <v>-29146.10114482501</v>
      </c>
      <c r="Q62" s="30">
        <f t="shared" si="25"/>
        <v>-29146.10114482501</v>
      </c>
      <c r="R62" s="38">
        <f t="shared" si="26"/>
        <v>-8096.1392068958367</v>
      </c>
      <c r="S62" s="28">
        <f t="shared" si="27"/>
        <v>-8.096139206895836E-3</v>
      </c>
      <c r="T62" s="28">
        <f t="shared" si="28"/>
        <v>-29.14610114482501</v>
      </c>
    </row>
    <row r="63" spans="2:20" ht="15.75" x14ac:dyDescent="0.25">
      <c r="B63" s="25">
        <v>43061</v>
      </c>
      <c r="D63" s="26">
        <v>0.20350000000000001</v>
      </c>
      <c r="E63" s="27">
        <f t="shared" si="15"/>
        <v>7.0964999999999998</v>
      </c>
      <c r="F63" s="9">
        <v>7.3</v>
      </c>
      <c r="G63" s="28">
        <f t="shared" si="16"/>
        <v>49.839804310189095</v>
      </c>
      <c r="H63" s="28">
        <f t="shared" si="17"/>
        <v>61.705899660208992</v>
      </c>
      <c r="I63" s="28">
        <f t="shared" si="18"/>
        <v>49.42821806950348</v>
      </c>
      <c r="J63" s="29">
        <f t="shared" si="19"/>
        <v>0.99174181667881323</v>
      </c>
      <c r="K63" s="28">
        <f t="shared" si="14"/>
        <v>16055.616395220657</v>
      </c>
      <c r="L63" s="28">
        <f t="shared" si="20"/>
        <v>2.5635032038267547E-2</v>
      </c>
      <c r="M63" s="30">
        <f t="shared" si="21"/>
        <v>2.3960070370735737E-2</v>
      </c>
      <c r="N63" s="30">
        <f t="shared" si="22"/>
        <v>-9.3758537600752359</v>
      </c>
      <c r="O63" s="30">
        <f t="shared" si="23"/>
        <v>0</v>
      </c>
      <c r="P63" s="30">
        <f t="shared" si="24"/>
        <v>-33753.073536270851</v>
      </c>
      <c r="Q63" s="30">
        <f t="shared" si="25"/>
        <v>-33753.073536270851</v>
      </c>
      <c r="R63" s="38">
        <f t="shared" si="26"/>
        <v>-9375.8537600752352</v>
      </c>
      <c r="S63" s="28">
        <f t="shared" si="27"/>
        <v>-9.3758537600752354E-3</v>
      </c>
      <c r="T63" s="28">
        <f t="shared" si="28"/>
        <v>-33.753073536270847</v>
      </c>
    </row>
    <row r="64" spans="2:20" ht="15.75" x14ac:dyDescent="0.25">
      <c r="B64" s="25">
        <v>43062</v>
      </c>
      <c r="D64" s="26">
        <v>0.22119999999999998</v>
      </c>
      <c r="E64" s="27">
        <f t="shared" si="15"/>
        <v>7.0788000000000002</v>
      </c>
      <c r="F64" s="9">
        <v>7.3</v>
      </c>
      <c r="G64" s="28">
        <f t="shared" si="16"/>
        <v>49.82701857418607</v>
      </c>
      <c r="H64" s="28">
        <f t="shared" si="17"/>
        <v>61.551993590458309</v>
      </c>
      <c r="I64" s="28">
        <f t="shared" si="18"/>
        <v>49.467766197002817</v>
      </c>
      <c r="J64" s="29">
        <f t="shared" si="19"/>
        <v>0.99279000856436206</v>
      </c>
      <c r="K64" s="28">
        <f t="shared" si="14"/>
        <v>16055.616395220657</v>
      </c>
      <c r="L64" s="28">
        <f t="shared" si="20"/>
        <v>2.2375495797856342E-2</v>
      </c>
      <c r="M64" s="30">
        <f t="shared" si="21"/>
        <v>2.3960070370735737E-2</v>
      </c>
      <c r="N64" s="30">
        <f t="shared" si="22"/>
        <v>-8.1836986236923348</v>
      </c>
      <c r="O64" s="30">
        <f t="shared" si="23"/>
        <v>0</v>
      </c>
      <c r="P64" s="30">
        <f t="shared" si="24"/>
        <v>-29461.315045292406</v>
      </c>
      <c r="Q64" s="30">
        <f t="shared" si="25"/>
        <v>-29461.315045292406</v>
      </c>
      <c r="R64" s="38">
        <f t="shared" si="26"/>
        <v>-8183.6986236923349</v>
      </c>
      <c r="S64" s="28">
        <f t="shared" si="27"/>
        <v>-8.1836986236923353E-3</v>
      </c>
      <c r="T64" s="28">
        <f t="shared" si="28"/>
        <v>-29.461315045292405</v>
      </c>
    </row>
    <row r="65" spans="2:20" ht="15.75" x14ac:dyDescent="0.25">
      <c r="B65" s="25">
        <v>43063</v>
      </c>
      <c r="D65" s="26">
        <v>0.2165</v>
      </c>
      <c r="E65" s="27">
        <f t="shared" si="15"/>
        <v>7.0834999999999999</v>
      </c>
      <c r="F65" s="9">
        <v>7.3</v>
      </c>
      <c r="G65" s="28">
        <f t="shared" si="16"/>
        <v>49.830413656627542</v>
      </c>
      <c r="H65" s="28">
        <f t="shared" si="17"/>
        <v>61.592861303894928</v>
      </c>
      <c r="I65" s="28">
        <f t="shared" si="18"/>
        <v>49.457264716819367</v>
      </c>
      <c r="J65" s="29">
        <f t="shared" si="19"/>
        <v>0.99251162267326376</v>
      </c>
      <c r="K65" s="28">
        <f t="shared" si="14"/>
        <v>16055.616395220657</v>
      </c>
      <c r="L65" s="28">
        <f t="shared" si="20"/>
        <v>2.3241022370168965E-2</v>
      </c>
      <c r="M65" s="30">
        <f t="shared" si="21"/>
        <v>2.3960070370735737E-2</v>
      </c>
      <c r="N65" s="30">
        <f t="shared" si="22"/>
        <v>-8.5002595921104103</v>
      </c>
      <c r="O65" s="30">
        <f t="shared" si="23"/>
        <v>0</v>
      </c>
      <c r="P65" s="30">
        <f t="shared" si="24"/>
        <v>-30600.934531597479</v>
      </c>
      <c r="Q65" s="30">
        <f t="shared" si="25"/>
        <v>-30600.934531597479</v>
      </c>
      <c r="R65" s="38">
        <f t="shared" si="26"/>
        <v>-8500.2595921104112</v>
      </c>
      <c r="S65" s="28">
        <f t="shared" si="27"/>
        <v>-8.5002595921104106E-3</v>
      </c>
      <c r="T65" s="28">
        <f t="shared" si="28"/>
        <v>-30.600934531597478</v>
      </c>
    </row>
    <row r="66" spans="2:20" ht="15.75" x14ac:dyDescent="0.25">
      <c r="B66" s="25">
        <v>43064</v>
      </c>
      <c r="D66" s="26">
        <v>0.14530000000000001</v>
      </c>
      <c r="E66" s="27">
        <f t="shared" si="15"/>
        <v>7.1547000000000001</v>
      </c>
      <c r="F66" s="9">
        <v>7.3</v>
      </c>
      <c r="G66" s="28">
        <f t="shared" si="16"/>
        <v>49.881845543826181</v>
      </c>
      <c r="H66" s="28">
        <f t="shared" si="17"/>
        <v>62.211963686168851</v>
      </c>
      <c r="I66" s="28">
        <f t="shared" si="18"/>
        <v>49.298178463827711</v>
      </c>
      <c r="J66" s="29">
        <f t="shared" si="19"/>
        <v>0.98829900791289571</v>
      </c>
      <c r="K66" s="28">
        <f t="shared" si="14"/>
        <v>16055.616395220657</v>
      </c>
      <c r="L66" s="28">
        <f t="shared" si="20"/>
        <v>3.6352829167755459E-2</v>
      </c>
      <c r="M66" s="30">
        <f t="shared" si="21"/>
        <v>2.3960070370735737E-2</v>
      </c>
      <c r="N66" s="30">
        <f t="shared" si="22"/>
        <v>-13.295821496656384</v>
      </c>
      <c r="O66" s="30">
        <f t="shared" si="23"/>
        <v>0</v>
      </c>
      <c r="P66" s="30">
        <f t="shared" si="24"/>
        <v>-47864.957387962982</v>
      </c>
      <c r="Q66" s="30">
        <f t="shared" si="25"/>
        <v>-47864.957387962982</v>
      </c>
      <c r="R66" s="38">
        <f t="shared" si="26"/>
        <v>-13295.821496656383</v>
      </c>
      <c r="S66" s="28">
        <f t="shared" si="27"/>
        <v>-1.3295821496656384E-2</v>
      </c>
      <c r="T66" s="28">
        <f t="shared" si="28"/>
        <v>-47.864957387962981</v>
      </c>
    </row>
    <row r="67" spans="2:20" ht="15.75" x14ac:dyDescent="0.25">
      <c r="B67" s="25">
        <v>43065</v>
      </c>
      <c r="D67" s="26">
        <v>0.14509999999999998</v>
      </c>
      <c r="E67" s="27">
        <f t="shared" si="15"/>
        <v>7.1548999999999996</v>
      </c>
      <c r="F67" s="9">
        <v>7.3</v>
      </c>
      <c r="G67" s="28">
        <f t="shared" si="16"/>
        <v>49.881990015419433</v>
      </c>
      <c r="H67" s="28">
        <f t="shared" si="17"/>
        <v>62.213702737804454</v>
      </c>
      <c r="I67" s="28">
        <f t="shared" si="18"/>
        <v>49.297731592330535</v>
      </c>
      <c r="J67" s="29">
        <f t="shared" si="19"/>
        <v>0.98828718696049833</v>
      </c>
      <c r="K67" s="28">
        <f t="shared" si="14"/>
        <v>16055.616395220657</v>
      </c>
      <c r="L67" s="28">
        <f t="shared" si="20"/>
        <v>3.638966008572652E-2</v>
      </c>
      <c r="M67" s="30">
        <f t="shared" si="21"/>
        <v>2.3960070370735737E-2</v>
      </c>
      <c r="N67" s="30">
        <f t="shared" si="22"/>
        <v>-13.309292176163648</v>
      </c>
      <c r="O67" s="30">
        <f t="shared" si="23"/>
        <v>0</v>
      </c>
      <c r="P67" s="30">
        <f t="shared" si="24"/>
        <v>-47913.451834189131</v>
      </c>
      <c r="Q67" s="30">
        <f t="shared" si="25"/>
        <v>-47913.451834189131</v>
      </c>
      <c r="R67" s="38">
        <f t="shared" si="26"/>
        <v>-13309.292176163648</v>
      </c>
      <c r="S67" s="28">
        <f t="shared" si="27"/>
        <v>-1.3309292176163648E-2</v>
      </c>
      <c r="T67" s="28">
        <f t="shared" si="28"/>
        <v>-47.913451834189132</v>
      </c>
    </row>
    <row r="68" spans="2:20" ht="15.75" x14ac:dyDescent="0.25">
      <c r="B68" s="25">
        <v>43066</v>
      </c>
      <c r="D68" s="26">
        <v>0.17350000000000002</v>
      </c>
      <c r="E68" s="27">
        <f t="shared" si="15"/>
        <v>7.1265000000000001</v>
      </c>
      <c r="F68" s="9">
        <v>7.3</v>
      </c>
      <c r="G68" s="28">
        <f t="shared" si="16"/>
        <v>49.86147504917728</v>
      </c>
      <c r="H68" s="28">
        <f t="shared" si="17"/>
        <v>61.966757405549124</v>
      </c>
      <c r="I68" s="28">
        <f t="shared" si="18"/>
        <v>49.361187344928325</v>
      </c>
      <c r="J68" s="29">
        <f t="shared" si="19"/>
        <v>0.98996644796898747</v>
      </c>
      <c r="K68" s="28">
        <f t="shared" si="14"/>
        <v>16055.616395220657</v>
      </c>
      <c r="L68" s="28">
        <f t="shared" si="20"/>
        <v>3.115966973388061E-2</v>
      </c>
      <c r="M68" s="30">
        <f t="shared" si="21"/>
        <v>2.3960070370735737E-2</v>
      </c>
      <c r="N68" s="30">
        <f t="shared" si="22"/>
        <v>-11.396455686148263</v>
      </c>
      <c r="O68" s="30">
        <f t="shared" si="23"/>
        <v>0</v>
      </c>
      <c r="P68" s="30">
        <f t="shared" si="24"/>
        <v>-41027.240470133744</v>
      </c>
      <c r="Q68" s="30">
        <f t="shared" si="25"/>
        <v>-41027.240470133744</v>
      </c>
      <c r="R68" s="38">
        <f t="shared" si="26"/>
        <v>-11396.455686148263</v>
      </c>
      <c r="S68" s="28">
        <f t="shared" si="27"/>
        <v>-1.1396455686148263E-2</v>
      </c>
      <c r="T68" s="28">
        <f t="shared" si="28"/>
        <v>-41.027240470133748</v>
      </c>
    </row>
    <row r="69" spans="2:20" ht="15.75" x14ac:dyDescent="0.25">
      <c r="B69" s="32">
        <v>43067</v>
      </c>
      <c r="D69" s="26">
        <v>0.13399999999999998</v>
      </c>
      <c r="E69" s="33">
        <f t="shared" si="15"/>
        <v>7.1659999999999995</v>
      </c>
      <c r="F69" s="34">
        <v>7.3</v>
      </c>
      <c r="G69" s="28">
        <f t="shared" si="16"/>
        <v>49.890008188845052</v>
      </c>
      <c r="H69" s="35">
        <f t="shared" si="17"/>
        <v>62.310220103580299</v>
      </c>
      <c r="I69" s="28">
        <f t="shared" si="18"/>
        <v>49.272930224237726</v>
      </c>
      <c r="J69" s="36">
        <f t="shared" si="19"/>
        <v>0.98763123144274612</v>
      </c>
      <c r="K69" s="35">
        <f t="shared" si="14"/>
        <v>16055.616395220657</v>
      </c>
      <c r="L69" s="35">
        <f t="shared" si="20"/>
        <v>3.8433776033102898E-2</v>
      </c>
      <c r="M69" s="30">
        <f t="shared" si="21"/>
        <v>2.3960070370735737E-2</v>
      </c>
      <c r="N69" s="30">
        <f t="shared" si="22"/>
        <v>-14.056914888810503</v>
      </c>
      <c r="O69" s="30">
        <f t="shared" si="23"/>
        <v>0</v>
      </c>
      <c r="P69" s="37">
        <f t="shared" si="24"/>
        <v>-50604.893599717812</v>
      </c>
      <c r="Q69" s="37">
        <f t="shared" si="25"/>
        <v>-50604.893599717812</v>
      </c>
      <c r="R69" s="39">
        <f t="shared" si="26"/>
        <v>-14056.914888810503</v>
      </c>
      <c r="S69" s="35">
        <f t="shared" si="27"/>
        <v>-1.4056914888810503E-2</v>
      </c>
      <c r="T69" s="35">
        <f t="shared" si="28"/>
        <v>-50.604893599717812</v>
      </c>
    </row>
    <row r="70" spans="2:20" ht="15.75" x14ac:dyDescent="0.25">
      <c r="B70" s="32">
        <v>43068</v>
      </c>
      <c r="D70" s="26">
        <v>5.460000000000001E-2</v>
      </c>
      <c r="E70" s="33">
        <f t="shared" si="15"/>
        <v>7.2454000000000001</v>
      </c>
      <c r="F70" s="34">
        <v>7.3</v>
      </c>
      <c r="G70" s="28">
        <f t="shared" si="16"/>
        <v>49.947363411367121</v>
      </c>
      <c r="H70" s="35">
        <f t="shared" si="17"/>
        <v>63.000623602913862</v>
      </c>
      <c r="I70" s="28">
        <f t="shared" si="18"/>
        <v>49.095522239862191</v>
      </c>
      <c r="J70" s="36">
        <f t="shared" si="19"/>
        <v>0.9829452224637133</v>
      </c>
      <c r="K70" s="35">
        <f t="shared" si="14"/>
        <v>16055.616395220657</v>
      </c>
      <c r="L70" s="35">
        <f t="shared" si="20"/>
        <v>5.3055650467490043E-2</v>
      </c>
      <c r="M70" s="30">
        <f t="shared" si="21"/>
        <v>2.3960070370735737E-2</v>
      </c>
      <c r="N70" s="30">
        <f t="shared" si="22"/>
        <v>-19.404774653149676</v>
      </c>
      <c r="O70" s="30">
        <f t="shared" si="23"/>
        <v>0</v>
      </c>
      <c r="P70" s="37">
        <f t="shared" si="24"/>
        <v>-69857.188751338836</v>
      </c>
      <c r="Q70" s="37">
        <f t="shared" si="25"/>
        <v>-69857.188751338836</v>
      </c>
      <c r="R70" s="39">
        <f t="shared" si="26"/>
        <v>-19404.774653149678</v>
      </c>
      <c r="S70" s="35">
        <f t="shared" si="27"/>
        <v>-1.9404774653149676E-2</v>
      </c>
      <c r="T70" s="35">
        <f t="shared" si="28"/>
        <v>-69.857188751338839</v>
      </c>
    </row>
    <row r="71" spans="2:20" ht="15.75" x14ac:dyDescent="0.25">
      <c r="B71" s="32">
        <v>43069</v>
      </c>
      <c r="D71" s="26">
        <v>3.5199999999999995E-2</v>
      </c>
      <c r="E71" s="33">
        <f t="shared" si="15"/>
        <v>7.2648000000000001</v>
      </c>
      <c r="F71" s="34">
        <v>7.3</v>
      </c>
      <c r="G71" s="28">
        <f t="shared" si="16"/>
        <v>49.961377155912814</v>
      </c>
      <c r="H71" s="35">
        <f t="shared" si="17"/>
        <v>63.169311611567153</v>
      </c>
      <c r="I71" s="28">
        <f t="shared" si="18"/>
        <v>49.052175704636923</v>
      </c>
      <c r="J71" s="36">
        <f t="shared" si="19"/>
        <v>0.98180191373751413</v>
      </c>
      <c r="K71" s="35">
        <f t="shared" si="14"/>
        <v>16055.616395220657</v>
      </c>
      <c r="L71" s="35">
        <f t="shared" si="20"/>
        <v>5.6628249510653275E-2</v>
      </c>
      <c r="M71" s="30">
        <f t="shared" si="21"/>
        <v>2.3960070370735737E-2</v>
      </c>
      <c r="N71" s="30">
        <f t="shared" si="22"/>
        <v>-20.711430565343608</v>
      </c>
      <c r="O71" s="30">
        <f t="shared" si="23"/>
        <v>0</v>
      </c>
      <c r="P71" s="37">
        <f t="shared" si="24"/>
        <v>-74561.150035236991</v>
      </c>
      <c r="Q71" s="37">
        <f t="shared" si="25"/>
        <v>-74561.150035236991</v>
      </c>
      <c r="R71" s="39">
        <f t="shared" si="26"/>
        <v>-20711.430565343609</v>
      </c>
      <c r="S71" s="35">
        <f t="shared" si="27"/>
        <v>-2.0711430565343608E-2</v>
      </c>
      <c r="T71" s="35">
        <f t="shared" si="28"/>
        <v>-74.561150035236992</v>
      </c>
    </row>
    <row r="72" spans="2:20" ht="15.75" x14ac:dyDescent="0.25">
      <c r="B72" s="32">
        <v>43070</v>
      </c>
      <c r="D72" s="26">
        <v>3.6000000000000011E-2</v>
      </c>
      <c r="E72" s="33">
        <f t="shared" si="15"/>
        <v>7.2640000000000002</v>
      </c>
      <c r="F72" s="34">
        <v>7.3</v>
      </c>
      <c r="G72" s="28">
        <f t="shared" si="16"/>
        <v>49.960799269539805</v>
      </c>
      <c r="H72" s="35">
        <f t="shared" si="17"/>
        <v>63.162355405024748</v>
      </c>
      <c r="I72" s="28">
        <f t="shared" si="18"/>
        <v>49.053963190625595</v>
      </c>
      <c r="J72" s="36">
        <f t="shared" si="19"/>
        <v>0.98184904781002791</v>
      </c>
      <c r="K72" s="35">
        <f t="shared" si="14"/>
        <v>16055.616395220657</v>
      </c>
      <c r="L72" s="35">
        <f t="shared" si="20"/>
        <v>5.6480925838770797E-2</v>
      </c>
      <c r="M72" s="30">
        <f t="shared" si="21"/>
        <v>2.3960070370735737E-2</v>
      </c>
      <c r="N72" s="30">
        <f t="shared" si="22"/>
        <v>-20.657547847315193</v>
      </c>
      <c r="O72" s="30">
        <f t="shared" si="23"/>
        <v>0</v>
      </c>
      <c r="P72" s="37">
        <f t="shared" si="24"/>
        <v>-74367.172250334697</v>
      </c>
      <c r="Q72" s="37">
        <f t="shared" si="25"/>
        <v>-74367.172250334697</v>
      </c>
      <c r="R72" s="39">
        <f t="shared" si="26"/>
        <v>-20657.547847315192</v>
      </c>
      <c r="S72" s="35">
        <f t="shared" si="27"/>
        <v>-2.0657547847315192E-2</v>
      </c>
      <c r="T72" s="35">
        <f t="shared" si="28"/>
        <v>-74.367172250334704</v>
      </c>
    </row>
    <row r="73" spans="2:20" ht="15.75" x14ac:dyDescent="0.25">
      <c r="B73" s="32">
        <v>43071</v>
      </c>
      <c r="D73" s="26">
        <v>3.5000000000000144E-3</v>
      </c>
      <c r="E73" s="33">
        <f t="shared" si="15"/>
        <v>7.2965</v>
      </c>
      <c r="F73" s="34">
        <v>7.3</v>
      </c>
      <c r="G73" s="28">
        <f t="shared" si="16"/>
        <v>49.984275903443667</v>
      </c>
      <c r="H73" s="35">
        <f t="shared" si="17"/>
        <v>63.444951295809894</v>
      </c>
      <c r="I73" s="28">
        <f t="shared" si="18"/>
        <v>48.981346572335866</v>
      </c>
      <c r="J73" s="36">
        <f t="shared" si="19"/>
        <v>0.97993510333039147</v>
      </c>
      <c r="K73" s="35">
        <f t="shared" si="14"/>
        <v>16055.616395220657</v>
      </c>
      <c r="L73" s="35">
        <f t="shared" si="20"/>
        <v>6.2465950009016592E-2</v>
      </c>
      <c r="M73" s="30">
        <f t="shared" si="21"/>
        <v>2.3960070370735737E-2</v>
      </c>
      <c r="N73" s="30">
        <f t="shared" si="22"/>
        <v>-22.84653326722702</v>
      </c>
      <c r="O73" s="30">
        <f t="shared" si="23"/>
        <v>0</v>
      </c>
      <c r="P73" s="37">
        <f t="shared" si="24"/>
        <v>-82247.519762017269</v>
      </c>
      <c r="Q73" s="37">
        <f t="shared" si="25"/>
        <v>-82247.519762017269</v>
      </c>
      <c r="R73" s="39">
        <f t="shared" si="26"/>
        <v>-22846.53326722702</v>
      </c>
      <c r="S73" s="35">
        <f t="shared" si="27"/>
        <v>-2.284653326722702E-2</v>
      </c>
      <c r="T73" s="35">
        <f t="shared" si="28"/>
        <v>-82.247519762017276</v>
      </c>
    </row>
    <row r="74" spans="2:20" ht="15.75" x14ac:dyDescent="0.25">
      <c r="B74" s="32">
        <v>43072</v>
      </c>
      <c r="D74" s="26">
        <v>1.4499999999999992E-2</v>
      </c>
      <c r="E74" s="33">
        <f t="shared" si="15"/>
        <v>7.2854999999999999</v>
      </c>
      <c r="F74" s="34">
        <v>7.3</v>
      </c>
      <c r="G74" s="28">
        <f t="shared" si="16"/>
        <v>49.976329965814671</v>
      </c>
      <c r="H74" s="35">
        <f t="shared" si="17"/>
        <v>63.349303455851839</v>
      </c>
      <c r="I74" s="28">
        <f t="shared" si="18"/>
        <v>49.005924504680088</v>
      </c>
      <c r="J74" s="36">
        <f t="shared" si="19"/>
        <v>0.98058269861355629</v>
      </c>
      <c r="K74" s="35">
        <f t="shared" si="14"/>
        <v>16055.616395220657</v>
      </c>
      <c r="L74" s="35">
        <f t="shared" si="20"/>
        <v>6.0440249520625516E-2</v>
      </c>
      <c r="M74" s="30">
        <f t="shared" si="21"/>
        <v>2.3960070370735737E-2</v>
      </c>
      <c r="N74" s="30">
        <f t="shared" si="22"/>
        <v>-22.105645894333716</v>
      </c>
      <c r="O74" s="30">
        <f t="shared" si="23"/>
        <v>0</v>
      </c>
      <c r="P74" s="37">
        <f t="shared" si="24"/>
        <v>-79580.325219601378</v>
      </c>
      <c r="Q74" s="37">
        <f t="shared" si="25"/>
        <v>-79580.325219601378</v>
      </c>
      <c r="R74" s="39">
        <f t="shared" si="26"/>
        <v>-22105.645894333717</v>
      </c>
      <c r="S74" s="35">
        <f t="shared" si="27"/>
        <v>-2.2105645894333715E-2</v>
      </c>
      <c r="T74" s="35">
        <f t="shared" si="28"/>
        <v>-79.580325219601377</v>
      </c>
    </row>
    <row r="75" spans="2:20" ht="15.75" x14ac:dyDescent="0.25">
      <c r="B75" s="32">
        <v>43073</v>
      </c>
      <c r="D75" s="26">
        <v>1.4999999999999999E-2</v>
      </c>
      <c r="E75" s="33">
        <f t="shared" si="15"/>
        <v>7.2850000000000001</v>
      </c>
      <c r="F75" s="34">
        <v>7.3</v>
      </c>
      <c r="G75" s="28">
        <f t="shared" si="16"/>
        <v>49.97596878683153</v>
      </c>
      <c r="H75" s="35">
        <f t="shared" si="17"/>
        <v>63.344955826762842</v>
      </c>
      <c r="I75" s="28">
        <f t="shared" si="18"/>
        <v>49.007041683423004</v>
      </c>
      <c r="J75" s="36">
        <f t="shared" si="19"/>
        <v>0.98061213965573324</v>
      </c>
      <c r="K75" s="35">
        <f t="shared" si="14"/>
        <v>16055.616395220657</v>
      </c>
      <c r="L75" s="35">
        <f t="shared" si="20"/>
        <v>6.0348172225698528E-2</v>
      </c>
      <c r="M75" s="30">
        <f t="shared" si="21"/>
        <v>2.3960070370735737E-2</v>
      </c>
      <c r="N75" s="30">
        <f t="shared" si="22"/>
        <v>-22.071969195565796</v>
      </c>
      <c r="O75" s="30">
        <f t="shared" si="23"/>
        <v>0</v>
      </c>
      <c r="P75" s="37">
        <f t="shared" si="24"/>
        <v>-79459.089104036859</v>
      </c>
      <c r="Q75" s="37">
        <f t="shared" si="25"/>
        <v>-79459.089104036859</v>
      </c>
      <c r="R75" s="39">
        <f t="shared" si="26"/>
        <v>-22071.969195565795</v>
      </c>
      <c r="S75" s="35">
        <f t="shared" si="27"/>
        <v>-2.2071969195565797E-2</v>
      </c>
      <c r="T75" s="35">
        <f t="shared" si="28"/>
        <v>-79.459089104036863</v>
      </c>
    </row>
    <row r="76" spans="2:20" ht="15.75" x14ac:dyDescent="0.25">
      <c r="B76" s="32">
        <v>43074</v>
      </c>
      <c r="D76" s="26">
        <v>2.6999999999999993E-2</v>
      </c>
      <c r="E76" s="33">
        <f t="shared" si="15"/>
        <v>7.2729999999999997</v>
      </c>
      <c r="F76" s="34">
        <v>7.3</v>
      </c>
      <c r="G76" s="28">
        <f t="shared" si="16"/>
        <v>49.967300491236252</v>
      </c>
      <c r="H76" s="35">
        <f t="shared" si="17"/>
        <v>63.240612728626786</v>
      </c>
      <c r="I76" s="28">
        <f t="shared" si="18"/>
        <v>49.033853973253059</v>
      </c>
      <c r="J76" s="36">
        <f t="shared" si="19"/>
        <v>0.9813188523533124</v>
      </c>
      <c r="K76" s="35">
        <f t="shared" si="14"/>
        <v>16055.616395220657</v>
      </c>
      <c r="L76" s="35">
        <f t="shared" si="20"/>
        <v>5.8138317147453482E-2</v>
      </c>
      <c r="M76" s="30">
        <f t="shared" si="21"/>
        <v>2.3960070370735737E-2</v>
      </c>
      <c r="N76" s="30">
        <f t="shared" si="22"/>
        <v>-21.263728425136648</v>
      </c>
      <c r="O76" s="30">
        <f t="shared" si="23"/>
        <v>0</v>
      </c>
      <c r="P76" s="37">
        <f t="shared" si="24"/>
        <v>-76549.422330491929</v>
      </c>
      <c r="Q76" s="37">
        <f t="shared" si="25"/>
        <v>-76549.422330491929</v>
      </c>
      <c r="R76" s="39">
        <f t="shared" si="26"/>
        <v>-21263.728425136647</v>
      </c>
      <c r="S76" s="35">
        <f t="shared" si="27"/>
        <v>-2.1263728425136647E-2</v>
      </c>
      <c r="T76" s="35">
        <f t="shared" si="28"/>
        <v>-76.549422330491936</v>
      </c>
    </row>
    <row r="77" spans="2:20" ht="15.75" x14ac:dyDescent="0.25">
      <c r="B77" s="32">
        <v>43075</v>
      </c>
      <c r="D77" s="26">
        <v>2.7800000000000012E-2</v>
      </c>
      <c r="E77" s="33">
        <f t="shared" si="15"/>
        <v>7.2721999999999998</v>
      </c>
      <c r="F77" s="34">
        <v>7.3</v>
      </c>
      <c r="G77" s="28">
        <f t="shared" si="16"/>
        <v>49.966722604863236</v>
      </c>
      <c r="H77" s="35">
        <f t="shared" si="17"/>
        <v>63.233656522084381</v>
      </c>
      <c r="I77" s="28">
        <f t="shared" si="18"/>
        <v>49.035641459241731</v>
      </c>
      <c r="J77" s="36">
        <f t="shared" si="19"/>
        <v>0.98136597525147906</v>
      </c>
      <c r="K77" s="35">
        <f t="shared" si="14"/>
        <v>16055.616395220657</v>
      </c>
      <c r="L77" s="35">
        <f t="shared" si="20"/>
        <v>5.7990993475570567E-2</v>
      </c>
      <c r="M77" s="30">
        <f t="shared" si="21"/>
        <v>2.3960070370735737E-2</v>
      </c>
      <c r="N77" s="30">
        <f t="shared" si="22"/>
        <v>-21.209845707108073</v>
      </c>
      <c r="O77" s="30">
        <f t="shared" si="23"/>
        <v>0</v>
      </c>
      <c r="P77" s="37">
        <f t="shared" si="24"/>
        <v>-76355.444545589067</v>
      </c>
      <c r="Q77" s="37">
        <f t="shared" si="25"/>
        <v>-76355.444545589067</v>
      </c>
      <c r="R77" s="39">
        <f t="shared" si="26"/>
        <v>-21209.845707108074</v>
      </c>
      <c r="S77" s="35">
        <f t="shared" si="27"/>
        <v>-2.1209845707108075E-2</v>
      </c>
      <c r="T77" s="35">
        <f t="shared" si="28"/>
        <v>-76.355444545589066</v>
      </c>
    </row>
    <row r="78" spans="2:20" ht="15.75" x14ac:dyDescent="0.25">
      <c r="B78" s="32">
        <v>43076</v>
      </c>
      <c r="D78" s="26">
        <v>2.8299999999999981E-2</v>
      </c>
      <c r="E78" s="33">
        <f t="shared" si="15"/>
        <v>7.2717000000000001</v>
      </c>
      <c r="F78" s="34">
        <v>7.3</v>
      </c>
      <c r="G78" s="28">
        <f t="shared" si="16"/>
        <v>49.966361425880102</v>
      </c>
      <c r="H78" s="35">
        <f t="shared" si="17"/>
        <v>63.229308892995384</v>
      </c>
      <c r="I78" s="28">
        <f t="shared" si="18"/>
        <v>49.036758637984647</v>
      </c>
      <c r="J78" s="36">
        <f t="shared" si="19"/>
        <v>0.98139542761634901</v>
      </c>
      <c r="K78" s="35">
        <f t="shared" si="14"/>
        <v>16055.616395220657</v>
      </c>
      <c r="L78" s="35">
        <f t="shared" si="20"/>
        <v>5.7898916180644022E-2</v>
      </c>
      <c r="M78" s="30">
        <f t="shared" si="21"/>
        <v>2.3960070370735737E-2</v>
      </c>
      <c r="N78" s="30">
        <f t="shared" si="22"/>
        <v>-21.176169008340313</v>
      </c>
      <c r="O78" s="30">
        <f t="shared" si="23"/>
        <v>0</v>
      </c>
      <c r="P78" s="37">
        <f t="shared" si="24"/>
        <v>-76234.20843002513</v>
      </c>
      <c r="Q78" s="37">
        <f t="shared" si="25"/>
        <v>-76234.20843002513</v>
      </c>
      <c r="R78" s="39">
        <f t="shared" si="26"/>
        <v>-21176.169008340312</v>
      </c>
      <c r="S78" s="35">
        <f t="shared" si="27"/>
        <v>-2.1176169008340313E-2</v>
      </c>
      <c r="T78" s="35">
        <f t="shared" si="28"/>
        <v>-76.234208430025134</v>
      </c>
    </row>
    <row r="79" spans="2:20" ht="15.75" x14ac:dyDescent="0.25">
      <c r="B79" s="32">
        <v>43077</v>
      </c>
      <c r="D79" s="26">
        <v>2.7300000000000005E-2</v>
      </c>
      <c r="E79" s="33">
        <f t="shared" si="15"/>
        <v>7.2726999999999995</v>
      </c>
      <c r="F79" s="34">
        <v>7.3</v>
      </c>
      <c r="G79" s="28">
        <f t="shared" si="16"/>
        <v>49.967083783846377</v>
      </c>
      <c r="H79" s="35">
        <f t="shared" si="17"/>
        <v>63.238004151173378</v>
      </c>
      <c r="I79" s="28">
        <f t="shared" si="18"/>
        <v>49.034524280498815</v>
      </c>
      <c r="J79" s="36">
        <f t="shared" si="19"/>
        <v>0.98133652331239218</v>
      </c>
      <c r="K79" s="35">
        <f t="shared" si="14"/>
        <v>16055.616395220657</v>
      </c>
      <c r="L79" s="35">
        <f t="shared" si="20"/>
        <v>5.8083070770497555E-2</v>
      </c>
      <c r="M79" s="30">
        <f t="shared" si="21"/>
        <v>2.3960070370735737E-2</v>
      </c>
      <c r="N79" s="30">
        <f t="shared" si="22"/>
        <v>-21.243522405875993</v>
      </c>
      <c r="O79" s="30">
        <f t="shared" si="23"/>
        <v>0</v>
      </c>
      <c r="P79" s="37">
        <f t="shared" si="24"/>
        <v>-76476.680661153572</v>
      </c>
      <c r="Q79" s="37">
        <f t="shared" si="25"/>
        <v>-76476.680661153572</v>
      </c>
      <c r="R79" s="39">
        <f t="shared" si="26"/>
        <v>-21243.522405875992</v>
      </c>
      <c r="S79" s="35">
        <f t="shared" si="27"/>
        <v>-2.1243522405875993E-2</v>
      </c>
      <c r="T79" s="35">
        <f t="shared" si="28"/>
        <v>-76.47668066115358</v>
      </c>
    </row>
    <row r="80" spans="2:20" ht="15.75" x14ac:dyDescent="0.25">
      <c r="B80" s="32">
        <v>43078</v>
      </c>
      <c r="D80" s="26">
        <v>2.8099999999999986E-2</v>
      </c>
      <c r="E80" s="33">
        <f t="shared" si="15"/>
        <v>7.2718999999999996</v>
      </c>
      <c r="F80" s="34">
        <v>7.3</v>
      </c>
      <c r="G80" s="28">
        <f t="shared" si="16"/>
        <v>49.966505897473347</v>
      </c>
      <c r="H80" s="35">
        <f t="shared" si="17"/>
        <v>63.23104794463098</v>
      </c>
      <c r="I80" s="28">
        <f t="shared" si="18"/>
        <v>49.036311766487472</v>
      </c>
      <c r="J80" s="36">
        <f t="shared" si="19"/>
        <v>0.98138364661930644</v>
      </c>
      <c r="K80" s="35">
        <f t="shared" si="14"/>
        <v>16055.616395220657</v>
      </c>
      <c r="L80" s="35">
        <f t="shared" si="20"/>
        <v>5.793574709861464E-2</v>
      </c>
      <c r="M80" s="30">
        <f t="shared" si="21"/>
        <v>2.3960070370735737E-2</v>
      </c>
      <c r="N80" s="30">
        <f t="shared" si="22"/>
        <v>-21.189639687847414</v>
      </c>
      <c r="O80" s="30">
        <f t="shared" si="23"/>
        <v>0</v>
      </c>
      <c r="P80" s="37">
        <f t="shared" si="24"/>
        <v>-76282.702876250696</v>
      </c>
      <c r="Q80" s="37">
        <f t="shared" si="25"/>
        <v>-76282.702876250696</v>
      </c>
      <c r="R80" s="39">
        <f t="shared" si="26"/>
        <v>-21189.639687847415</v>
      </c>
      <c r="S80" s="35">
        <f t="shared" si="27"/>
        <v>-2.1189639687847414E-2</v>
      </c>
      <c r="T80" s="35">
        <f t="shared" si="28"/>
        <v>-76.282702876250696</v>
      </c>
    </row>
    <row r="81" spans="2:20" ht="15.75" x14ac:dyDescent="0.25">
      <c r="B81" s="32">
        <v>43079</v>
      </c>
      <c r="D81" s="26">
        <v>8.9999999999999854E-3</v>
      </c>
      <c r="E81" s="33">
        <f t="shared" si="15"/>
        <v>7.2909999999999995</v>
      </c>
      <c r="F81" s="34">
        <v>7.3</v>
      </c>
      <c r="G81" s="28">
        <f t="shared" si="16"/>
        <v>49.980302934629165</v>
      </c>
      <c r="H81" s="35">
        <f t="shared" si="17"/>
        <v>63.397127375830863</v>
      </c>
      <c r="I81" s="28">
        <f t="shared" si="18"/>
        <v>48.993635538507974</v>
      </c>
      <c r="J81" s="36">
        <f t="shared" si="19"/>
        <v>0.98025887523307564</v>
      </c>
      <c r="K81" s="35">
        <f t="shared" si="14"/>
        <v>16055.616395220657</v>
      </c>
      <c r="L81" s="35">
        <f t="shared" si="20"/>
        <v>6.1453099764821051E-2</v>
      </c>
      <c r="M81" s="30">
        <f t="shared" si="21"/>
        <v>2.3960070370735737E-2</v>
      </c>
      <c r="N81" s="30">
        <f t="shared" si="22"/>
        <v>-22.476089580780368</v>
      </c>
      <c r="O81" s="30">
        <f t="shared" si="23"/>
        <v>0</v>
      </c>
      <c r="P81" s="37">
        <f t="shared" si="24"/>
        <v>-80913.922490809331</v>
      </c>
      <c r="Q81" s="37">
        <f t="shared" si="25"/>
        <v>-80913.922490809331</v>
      </c>
      <c r="R81" s="39">
        <f t="shared" si="26"/>
        <v>-22476.089580780368</v>
      </c>
      <c r="S81" s="35">
        <f t="shared" si="27"/>
        <v>-2.2476089580780369E-2</v>
      </c>
      <c r="T81" s="35">
        <f t="shared" si="28"/>
        <v>-80.913922490809327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6D44-54CC-47F7-AB20-5C181BBF9793}">
  <dimension ref="B2:Z47"/>
  <sheetViews>
    <sheetView tabSelected="1" topLeftCell="L10" workbookViewId="0">
      <selection activeCell="D12" sqref="D12"/>
    </sheetView>
  </sheetViews>
  <sheetFormatPr defaultRowHeight="15" x14ac:dyDescent="0.25"/>
  <cols>
    <col min="2" max="2" width="26.5703125" bestFit="1" customWidth="1"/>
    <col min="3" max="3" width="11.28515625" bestFit="1" customWidth="1"/>
  </cols>
  <sheetData>
    <row r="2" spans="2:26" x14ac:dyDescent="0.25">
      <c r="C2" s="1" t="s">
        <v>0</v>
      </c>
      <c r="D2" s="2">
        <v>19.7</v>
      </c>
    </row>
    <row r="3" spans="2:26" ht="16.5" x14ac:dyDescent="0.25">
      <c r="B3" t="s">
        <v>32</v>
      </c>
      <c r="C3" s="3" t="s">
        <v>1</v>
      </c>
      <c r="D3" s="2">
        <v>9.81</v>
      </c>
      <c r="E3" s="2">
        <v>9.81</v>
      </c>
      <c r="F3" s="2">
        <v>9.81</v>
      </c>
      <c r="G3" s="2">
        <v>9.81</v>
      </c>
      <c r="H3" s="2">
        <v>9.81</v>
      </c>
      <c r="I3" s="2">
        <v>9.81</v>
      </c>
      <c r="J3" s="2">
        <v>9.81</v>
      </c>
      <c r="K3" s="2">
        <v>9.81</v>
      </c>
      <c r="L3" s="2">
        <v>9.81</v>
      </c>
      <c r="M3" s="2">
        <v>9.81</v>
      </c>
      <c r="N3" s="2">
        <v>9.81</v>
      </c>
      <c r="O3" s="2">
        <v>9.81</v>
      </c>
      <c r="P3" s="2">
        <v>9.81</v>
      </c>
      <c r="Q3" s="2">
        <v>9.81</v>
      </c>
      <c r="R3" s="2">
        <v>9.81</v>
      </c>
      <c r="S3" s="2">
        <v>9.81</v>
      </c>
      <c r="T3" s="2">
        <v>9.81</v>
      </c>
      <c r="U3" s="2">
        <v>9.81</v>
      </c>
      <c r="V3" s="2">
        <v>9.81</v>
      </c>
      <c r="W3" s="2">
        <v>9.81</v>
      </c>
    </row>
    <row r="4" spans="2:26" ht="16.5" x14ac:dyDescent="0.25">
      <c r="B4" t="s">
        <v>33</v>
      </c>
      <c r="C4" s="3" t="s">
        <v>2</v>
      </c>
      <c r="D4" s="4">
        <v>19.3</v>
      </c>
      <c r="E4" s="4">
        <v>19.3</v>
      </c>
      <c r="F4" s="4">
        <v>19.3</v>
      </c>
      <c r="G4" s="4">
        <v>19.3</v>
      </c>
      <c r="H4" s="4">
        <v>19.3</v>
      </c>
      <c r="I4" s="4">
        <v>19.3</v>
      </c>
      <c r="J4" s="4">
        <v>19.3</v>
      </c>
      <c r="K4" s="4">
        <v>19.3</v>
      </c>
      <c r="L4" s="4">
        <v>19.3</v>
      </c>
      <c r="M4" s="4">
        <v>19.3</v>
      </c>
      <c r="N4" s="4">
        <v>19.3</v>
      </c>
      <c r="O4" s="4">
        <v>19.3</v>
      </c>
      <c r="P4" s="4">
        <v>19.3</v>
      </c>
      <c r="Q4" s="4">
        <v>19.3</v>
      </c>
      <c r="R4" s="4">
        <v>19.3</v>
      </c>
      <c r="S4" s="4">
        <v>19.3</v>
      </c>
      <c r="T4" s="4">
        <v>19.3</v>
      </c>
      <c r="U4" s="4">
        <v>19.3</v>
      </c>
      <c r="V4" s="4">
        <v>19.3</v>
      </c>
      <c r="W4" s="4">
        <v>19.3</v>
      </c>
    </row>
    <row r="5" spans="2:26" ht="16.5" x14ac:dyDescent="0.25">
      <c r="C5" s="3" t="s">
        <v>3</v>
      </c>
      <c r="D5" s="4">
        <f>D6-9.81</f>
        <v>11.766109155769131</v>
      </c>
      <c r="E5" s="4">
        <f t="shared" ref="E5:W5" si="0">E6-9.81</f>
        <v>11.766109155769131</v>
      </c>
      <c r="F5" s="4">
        <f t="shared" si="0"/>
        <v>11.766109155769131</v>
      </c>
      <c r="G5" s="4">
        <f t="shared" si="0"/>
        <v>11.766109155769131</v>
      </c>
      <c r="H5" s="4">
        <f t="shared" si="0"/>
        <v>11.766109155769131</v>
      </c>
      <c r="I5" s="4">
        <f t="shared" si="0"/>
        <v>11.766109155769131</v>
      </c>
      <c r="J5" s="4">
        <f t="shared" si="0"/>
        <v>11.766109155769131</v>
      </c>
      <c r="K5" s="4">
        <f t="shared" si="0"/>
        <v>11.766109155769131</v>
      </c>
      <c r="L5" s="4">
        <f t="shared" si="0"/>
        <v>11.766109155769131</v>
      </c>
      <c r="M5" s="4">
        <f t="shared" si="0"/>
        <v>11.766109155769131</v>
      </c>
      <c r="N5" s="4">
        <f t="shared" si="0"/>
        <v>11.766109155769131</v>
      </c>
      <c r="O5" s="4">
        <f t="shared" si="0"/>
        <v>11.766109155769131</v>
      </c>
      <c r="P5" s="4">
        <f t="shared" si="0"/>
        <v>11.766109155769131</v>
      </c>
      <c r="Q5" s="4">
        <f t="shared" si="0"/>
        <v>11.766109155769131</v>
      </c>
      <c r="R5" s="4">
        <f t="shared" si="0"/>
        <v>11.766109155769131</v>
      </c>
      <c r="S5" s="4">
        <f t="shared" si="0"/>
        <v>11.766109155769131</v>
      </c>
      <c r="T5" s="4">
        <f t="shared" si="0"/>
        <v>11.766109155769131</v>
      </c>
      <c r="U5" s="4">
        <f t="shared" si="0"/>
        <v>11.766109155769131</v>
      </c>
      <c r="V5" s="4">
        <f t="shared" si="0"/>
        <v>11.766109155769099</v>
      </c>
      <c r="W5" s="4">
        <f t="shared" si="0"/>
        <v>11.766109155769099</v>
      </c>
    </row>
    <row r="6" spans="2:26" ht="16.5" x14ac:dyDescent="0.25">
      <c r="B6" t="s">
        <v>34</v>
      </c>
      <c r="C6" s="3" t="s">
        <v>4</v>
      </c>
      <c r="D6" s="5">
        <v>21.576109155769132</v>
      </c>
      <c r="E6" s="5">
        <v>21.576109155769132</v>
      </c>
      <c r="F6" s="5">
        <v>21.576109155769132</v>
      </c>
      <c r="G6" s="5">
        <v>21.576109155769132</v>
      </c>
      <c r="H6" s="5">
        <v>21.576109155769132</v>
      </c>
      <c r="I6" s="5">
        <v>21.576109155769132</v>
      </c>
      <c r="J6" s="5">
        <v>21.576109155769132</v>
      </c>
      <c r="K6" s="5">
        <v>21.576109155769132</v>
      </c>
      <c r="L6" s="5">
        <v>21.576109155769132</v>
      </c>
      <c r="M6" s="5">
        <v>21.576109155769132</v>
      </c>
      <c r="N6" s="5">
        <v>21.576109155769132</v>
      </c>
      <c r="O6" s="5">
        <v>21.576109155769132</v>
      </c>
      <c r="P6" s="5">
        <v>21.576109155769132</v>
      </c>
      <c r="Q6" s="5">
        <v>21.576109155769132</v>
      </c>
      <c r="R6" s="5">
        <v>21.576109155769132</v>
      </c>
      <c r="S6" s="5">
        <v>21.576109155769132</v>
      </c>
      <c r="T6" s="5">
        <v>21.576109155769132</v>
      </c>
      <c r="U6" s="5">
        <v>21.576109155769132</v>
      </c>
      <c r="V6" s="5">
        <v>21.5761091557691</v>
      </c>
      <c r="W6" s="5">
        <v>21.5761091557691</v>
      </c>
    </row>
    <row r="7" spans="2:26" x14ac:dyDescent="0.25">
      <c r="B7" t="s">
        <v>35</v>
      </c>
      <c r="C7" s="6" t="s">
        <v>5</v>
      </c>
      <c r="D7" s="28">
        <v>10</v>
      </c>
      <c r="E7" s="28">
        <v>11</v>
      </c>
      <c r="F7" s="28">
        <v>12</v>
      </c>
      <c r="G7" s="28">
        <v>13</v>
      </c>
      <c r="H7" s="28">
        <v>14</v>
      </c>
      <c r="I7" s="28">
        <v>15</v>
      </c>
      <c r="J7" s="28">
        <v>16</v>
      </c>
      <c r="K7" s="28">
        <v>17</v>
      </c>
      <c r="L7" s="28">
        <v>18</v>
      </c>
      <c r="M7" s="40">
        <v>18.5</v>
      </c>
      <c r="N7" s="28">
        <v>19</v>
      </c>
      <c r="O7" s="28">
        <v>19.07</v>
      </c>
      <c r="P7" s="28">
        <v>20</v>
      </c>
      <c r="Q7" s="28">
        <v>21</v>
      </c>
      <c r="R7" s="28">
        <v>22</v>
      </c>
      <c r="S7" s="28">
        <v>23</v>
      </c>
      <c r="T7" s="28">
        <v>24</v>
      </c>
      <c r="U7" s="28">
        <v>25</v>
      </c>
      <c r="V7" s="28">
        <v>26</v>
      </c>
      <c r="W7" s="28">
        <v>27</v>
      </c>
    </row>
    <row r="8" spans="2:26" x14ac:dyDescent="0.25">
      <c r="B8" t="s">
        <v>36</v>
      </c>
      <c r="C8" s="7" t="s">
        <v>6</v>
      </c>
      <c r="D8" s="28">
        <v>15</v>
      </c>
      <c r="E8" s="28">
        <v>16</v>
      </c>
      <c r="F8" s="28">
        <v>17</v>
      </c>
      <c r="G8" s="28">
        <v>18</v>
      </c>
      <c r="H8" s="28">
        <v>19</v>
      </c>
      <c r="I8" s="28">
        <v>20</v>
      </c>
      <c r="J8" s="28">
        <v>21</v>
      </c>
      <c r="K8" s="28">
        <v>22</v>
      </c>
      <c r="L8" s="28">
        <v>23</v>
      </c>
      <c r="M8" s="40">
        <v>23.5</v>
      </c>
      <c r="N8" s="28">
        <v>24</v>
      </c>
      <c r="O8" s="28">
        <v>16.75</v>
      </c>
      <c r="P8" s="28">
        <v>25</v>
      </c>
      <c r="Q8" s="28">
        <v>26</v>
      </c>
      <c r="R8" s="28">
        <v>27</v>
      </c>
      <c r="S8" s="28">
        <v>28</v>
      </c>
      <c r="T8" s="28">
        <v>29</v>
      </c>
      <c r="U8" s="28">
        <v>30</v>
      </c>
      <c r="V8" s="28">
        <v>31</v>
      </c>
      <c r="W8" s="28">
        <v>32</v>
      </c>
    </row>
    <row r="9" spans="2:26" x14ac:dyDescent="0.25">
      <c r="C9" s="41"/>
      <c r="D9" s="42"/>
      <c r="E9" s="43"/>
      <c r="F9" s="43"/>
      <c r="G9" s="43"/>
      <c r="H9" s="43"/>
      <c r="I9" s="43"/>
      <c r="J9" s="43"/>
      <c r="K9" s="43"/>
      <c r="L9" s="44"/>
      <c r="M9" s="44"/>
      <c r="N9" s="43"/>
      <c r="O9" s="43"/>
    </row>
    <row r="10" spans="2:26" x14ac:dyDescent="0.25">
      <c r="C10" s="45"/>
      <c r="D10" s="46"/>
      <c r="E10" s="44"/>
      <c r="F10" s="44"/>
      <c r="G10" s="44"/>
      <c r="H10" s="44"/>
      <c r="I10" s="46"/>
      <c r="J10" s="44"/>
      <c r="K10" s="44"/>
      <c r="L10" s="44"/>
      <c r="M10" s="44"/>
      <c r="N10" s="44"/>
      <c r="O10" s="44"/>
    </row>
    <row r="11" spans="2:26" x14ac:dyDescent="0.25">
      <c r="C11" s="45"/>
      <c r="D11" s="42"/>
      <c r="E11" s="43"/>
    </row>
    <row r="12" spans="2:26" x14ac:dyDescent="0.25">
      <c r="C12" s="47"/>
      <c r="D12" s="43"/>
      <c r="E12" s="43"/>
    </row>
    <row r="13" spans="2:26" x14ac:dyDescent="0.25">
      <c r="V13" s="28" t="s">
        <v>32</v>
      </c>
      <c r="W13" s="28" t="s">
        <v>33</v>
      </c>
      <c r="X13" s="28" t="s">
        <v>34</v>
      </c>
      <c r="Y13" s="28" t="s">
        <v>35</v>
      </c>
      <c r="Z13" s="28" t="s">
        <v>36</v>
      </c>
    </row>
    <row r="14" spans="2:26" ht="17.25" x14ac:dyDescent="0.3">
      <c r="C14" s="48"/>
      <c r="E14" s="6" t="s">
        <v>37</v>
      </c>
      <c r="F14" s="7" t="s">
        <v>6</v>
      </c>
      <c r="G14" s="2" t="s">
        <v>17</v>
      </c>
      <c r="H14" s="2" t="s">
        <v>18</v>
      </c>
      <c r="I14" s="2" t="s">
        <v>19</v>
      </c>
      <c r="J14" s="22" t="s">
        <v>20</v>
      </c>
      <c r="K14" s="23" t="s">
        <v>21</v>
      </c>
      <c r="L14" s="22" t="s">
        <v>22</v>
      </c>
      <c r="M14" s="2" t="s">
        <v>23</v>
      </c>
      <c r="N14" s="45"/>
      <c r="O14" s="45"/>
      <c r="P14" s="45"/>
      <c r="Q14" s="45"/>
      <c r="R14" s="45"/>
      <c r="S14" s="45"/>
      <c r="T14" s="45"/>
      <c r="V14" s="3" t="s">
        <v>1</v>
      </c>
      <c r="W14" s="3" t="s">
        <v>2</v>
      </c>
      <c r="X14" s="3" t="s">
        <v>4</v>
      </c>
      <c r="Y14" s="6" t="s">
        <v>5</v>
      </c>
      <c r="Z14" s="7" t="s">
        <v>6</v>
      </c>
    </row>
    <row r="15" spans="2:26" ht="15.75" x14ac:dyDescent="0.25">
      <c r="C15" s="49"/>
      <c r="E15" s="28">
        <v>10</v>
      </c>
      <c r="F15" s="28">
        <v>15</v>
      </c>
      <c r="G15" s="19">
        <v>0.35820000000000002</v>
      </c>
      <c r="H15" s="27">
        <f t="shared" ref="H15:H34" si="1">I15-G15</f>
        <v>6.9417999999999997</v>
      </c>
      <c r="I15" s="9">
        <v>7.3</v>
      </c>
      <c r="J15" s="28">
        <f t="shared" ref="J15:J34" si="2">($D$4*G15+$D$6*H15)*SIN(RADIANS($D$2))*COS(RADIANS($D$2))</f>
        <v>49.728055532806685</v>
      </c>
      <c r="K15" s="28">
        <f t="shared" ref="K15:K34" si="3">$D$3*COS(RADIANS($D$2))^2*H15</f>
        <v>60.36074322007169</v>
      </c>
      <c r="L15" s="28">
        <f t="shared" ref="L15:L34" si="4">F15+(($D$4*G15+$D$6*H15)*COS(RADIANS($D$2))^2-K15)*TAN(RADIANS(E15))</f>
        <v>28.845957961783146</v>
      </c>
      <c r="M15" s="38">
        <f t="shared" ref="M15:M34" si="5">L15/J15</f>
        <v>0.58007411817566112</v>
      </c>
      <c r="N15" s="44"/>
      <c r="O15" s="44"/>
      <c r="P15" s="44"/>
      <c r="Q15" s="44"/>
      <c r="R15" s="44"/>
      <c r="S15" s="43"/>
      <c r="T15" s="43"/>
      <c r="V15" s="2">
        <v>9.81</v>
      </c>
      <c r="W15" s="4">
        <v>19.3</v>
      </c>
      <c r="X15" s="5">
        <v>21.576109155769132</v>
      </c>
      <c r="Y15" s="28">
        <v>10</v>
      </c>
      <c r="Z15" s="28">
        <v>15</v>
      </c>
    </row>
    <row r="16" spans="2:26" ht="15.75" x14ac:dyDescent="0.25">
      <c r="C16" s="49"/>
      <c r="E16" s="28">
        <v>11</v>
      </c>
      <c r="F16" s="28">
        <v>16</v>
      </c>
      <c r="G16" s="19">
        <v>0.35820000000000002</v>
      </c>
      <c r="H16" s="27">
        <f t="shared" si="1"/>
        <v>6.9417999999999997</v>
      </c>
      <c r="I16" s="9">
        <v>7.3</v>
      </c>
      <c r="J16" s="28">
        <f t="shared" si="2"/>
        <v>49.728055532806685</v>
      </c>
      <c r="K16" s="28">
        <f t="shared" si="3"/>
        <v>60.36074322007169</v>
      </c>
      <c r="L16" s="28">
        <f t="shared" si="4"/>
        <v>31.263583474891636</v>
      </c>
      <c r="M16" s="38">
        <f t="shared" si="5"/>
        <v>0.62869105055327101</v>
      </c>
      <c r="N16" s="44"/>
      <c r="O16" s="44"/>
      <c r="P16" s="44"/>
      <c r="Q16" s="44"/>
      <c r="R16" s="44"/>
      <c r="S16" s="43"/>
      <c r="T16" s="43"/>
      <c r="V16" s="2">
        <v>9.81</v>
      </c>
      <c r="W16" s="4">
        <v>19.3</v>
      </c>
      <c r="X16" s="5">
        <v>21.576109155769132</v>
      </c>
      <c r="Y16" s="28">
        <v>11</v>
      </c>
      <c r="Z16" s="28">
        <v>16</v>
      </c>
    </row>
    <row r="17" spans="3:26" ht="15.75" x14ac:dyDescent="0.25">
      <c r="C17" s="49"/>
      <c r="E17" s="28">
        <v>12</v>
      </c>
      <c r="F17" s="28">
        <v>17</v>
      </c>
      <c r="G17" s="19">
        <v>0.35820000000000002</v>
      </c>
      <c r="H17" s="27">
        <f t="shared" si="1"/>
        <v>6.9417999999999997</v>
      </c>
      <c r="I17" s="9">
        <v>7.3</v>
      </c>
      <c r="J17" s="28">
        <f t="shared" si="2"/>
        <v>49.728055532806685</v>
      </c>
      <c r="K17" s="28">
        <f t="shared" si="3"/>
        <v>60.36074322007169</v>
      </c>
      <c r="L17" s="28">
        <f t="shared" si="4"/>
        <v>33.690861520791671</v>
      </c>
      <c r="M17" s="38">
        <f t="shared" si="5"/>
        <v>0.6775020893098278</v>
      </c>
      <c r="N17" s="44"/>
      <c r="O17" s="44"/>
      <c r="P17" s="44"/>
      <c r="Q17" s="44"/>
      <c r="R17" s="44"/>
      <c r="S17" s="43"/>
      <c r="T17" s="43"/>
      <c r="V17" s="2">
        <v>9.81</v>
      </c>
      <c r="W17" s="4">
        <v>19.3</v>
      </c>
      <c r="X17" s="5">
        <v>21.576109155769132</v>
      </c>
      <c r="Y17" s="28">
        <v>12</v>
      </c>
      <c r="Z17" s="28">
        <v>17</v>
      </c>
    </row>
    <row r="18" spans="3:26" ht="15.75" x14ac:dyDescent="0.25">
      <c r="C18" s="49"/>
      <c r="E18" s="28">
        <v>13</v>
      </c>
      <c r="F18" s="28">
        <v>18</v>
      </c>
      <c r="G18" s="19">
        <v>0.35820000000000002</v>
      </c>
      <c r="H18" s="27">
        <f t="shared" si="1"/>
        <v>6.9417999999999997</v>
      </c>
      <c r="I18" s="9">
        <v>7.3</v>
      </c>
      <c r="J18" s="28">
        <f t="shared" si="2"/>
        <v>49.728055532806685</v>
      </c>
      <c r="K18" s="28">
        <f t="shared" si="3"/>
        <v>60.36074322007169</v>
      </c>
      <c r="L18" s="28">
        <f t="shared" si="4"/>
        <v>36.128769948840869</v>
      </c>
      <c r="M18" s="38">
        <f t="shared" si="5"/>
        <v>0.72652689838246198</v>
      </c>
      <c r="N18" s="44"/>
      <c r="O18" s="44"/>
      <c r="P18" s="44"/>
      <c r="Q18" s="44"/>
      <c r="R18" s="44"/>
      <c r="S18" s="43"/>
      <c r="T18" s="43"/>
      <c r="V18" s="2">
        <v>9.81</v>
      </c>
      <c r="W18" s="4">
        <v>19.3</v>
      </c>
      <c r="X18" s="5">
        <v>21.576109155769132</v>
      </c>
      <c r="Y18" s="28">
        <v>13</v>
      </c>
      <c r="Z18" s="28">
        <v>18</v>
      </c>
    </row>
    <row r="19" spans="3:26" ht="15.75" x14ac:dyDescent="0.25">
      <c r="C19" s="49"/>
      <c r="E19" s="28">
        <v>14</v>
      </c>
      <c r="F19" s="28">
        <v>19</v>
      </c>
      <c r="G19" s="19">
        <v>0.35820000000000002</v>
      </c>
      <c r="H19" s="27">
        <f t="shared" si="1"/>
        <v>6.9417999999999997</v>
      </c>
      <c r="I19" s="9">
        <v>7.3</v>
      </c>
      <c r="J19" s="28">
        <f t="shared" si="2"/>
        <v>49.728055532806685</v>
      </c>
      <c r="K19" s="28">
        <f t="shared" si="3"/>
        <v>60.36074322007169</v>
      </c>
      <c r="L19" s="28">
        <f t="shared" si="4"/>
        <v>38.578314289687711</v>
      </c>
      <c r="M19" s="38">
        <f t="shared" si="5"/>
        <v>0.77578569836169753</v>
      </c>
      <c r="N19" s="44"/>
      <c r="O19" s="44"/>
      <c r="P19" s="44"/>
      <c r="Q19" s="44"/>
      <c r="R19" s="44"/>
      <c r="S19" s="43"/>
      <c r="T19" s="43"/>
      <c r="V19" s="2">
        <v>9.81</v>
      </c>
      <c r="W19" s="4">
        <v>19.3</v>
      </c>
      <c r="X19" s="5">
        <v>21.576109155769132</v>
      </c>
      <c r="Y19" s="28">
        <v>14</v>
      </c>
      <c r="Z19" s="28">
        <v>19</v>
      </c>
    </row>
    <row r="20" spans="3:26" ht="15.75" x14ac:dyDescent="0.25">
      <c r="C20" s="49"/>
      <c r="E20" s="28">
        <v>15</v>
      </c>
      <c r="F20" s="28">
        <v>20</v>
      </c>
      <c r="G20" s="19">
        <v>0.35820000000000002</v>
      </c>
      <c r="H20" s="27">
        <f t="shared" si="1"/>
        <v>6.9417999999999997</v>
      </c>
      <c r="I20" s="9">
        <v>7.3</v>
      </c>
      <c r="J20" s="28">
        <f t="shared" si="2"/>
        <v>49.728055532806685</v>
      </c>
      <c r="K20" s="28">
        <f t="shared" si="3"/>
        <v>60.36074322007169</v>
      </c>
      <c r="L20" s="28">
        <f t="shared" si="4"/>
        <v>41.04053071962435</v>
      </c>
      <c r="M20" s="38">
        <f t="shared" si="5"/>
        <v>0.82529932610272716</v>
      </c>
      <c r="N20" s="44"/>
      <c r="O20" s="44"/>
      <c r="P20" s="44"/>
      <c r="Q20" s="44"/>
      <c r="R20" s="44"/>
      <c r="S20" s="43"/>
      <c r="T20" s="43"/>
      <c r="V20" s="2">
        <v>9.81</v>
      </c>
      <c r="W20" s="4">
        <v>19.3</v>
      </c>
      <c r="X20" s="5">
        <v>21.576109155769132</v>
      </c>
      <c r="Y20" s="28">
        <v>15</v>
      </c>
      <c r="Z20" s="28">
        <v>20</v>
      </c>
    </row>
    <row r="21" spans="3:26" ht="15.75" x14ac:dyDescent="0.25">
      <c r="C21" s="49"/>
      <c r="E21" s="28">
        <v>16</v>
      </c>
      <c r="F21" s="28">
        <v>21</v>
      </c>
      <c r="G21" s="19">
        <v>0.35820000000000002</v>
      </c>
      <c r="H21" s="27">
        <f t="shared" si="1"/>
        <v>6.9417999999999997</v>
      </c>
      <c r="I21" s="9">
        <v>7.3</v>
      </c>
      <c r="J21" s="28">
        <f t="shared" si="2"/>
        <v>49.728055532806685</v>
      </c>
      <c r="K21" s="28">
        <f t="shared" si="3"/>
        <v>60.36074322007169</v>
      </c>
      <c r="L21" s="28">
        <f t="shared" si="4"/>
        <v>43.516489200913</v>
      </c>
      <c r="M21" s="38">
        <f t="shared" si="5"/>
        <v>0.87508929787540601</v>
      </c>
      <c r="N21" s="44"/>
      <c r="O21" s="44"/>
      <c r="P21" s="44"/>
      <c r="Q21" s="44"/>
      <c r="R21" s="44"/>
      <c r="S21" s="43"/>
      <c r="T21" s="43"/>
      <c r="V21" s="2">
        <v>9.81</v>
      </c>
      <c r="W21" s="4">
        <v>19.3</v>
      </c>
      <c r="X21" s="5">
        <v>21.576109155769132</v>
      </c>
      <c r="Y21" s="28">
        <v>16</v>
      </c>
      <c r="Z21" s="28">
        <v>21</v>
      </c>
    </row>
    <row r="22" spans="3:26" ht="15.75" x14ac:dyDescent="0.25">
      <c r="C22" s="49"/>
      <c r="E22" s="28">
        <v>17</v>
      </c>
      <c r="F22" s="28">
        <v>22</v>
      </c>
      <c r="G22" s="19">
        <v>0.35820000000000002</v>
      </c>
      <c r="H22" s="27">
        <f t="shared" si="1"/>
        <v>6.9417999999999997</v>
      </c>
      <c r="I22" s="9">
        <v>7.3</v>
      </c>
      <c r="J22" s="28">
        <f t="shared" si="2"/>
        <v>49.728055532806685</v>
      </c>
      <c r="K22" s="28">
        <f t="shared" si="3"/>
        <v>60.36074322007169</v>
      </c>
      <c r="L22" s="28">
        <f t="shared" si="4"/>
        <v>46.00729681921392</v>
      </c>
      <c r="M22" s="38">
        <f t="shared" si="5"/>
        <v>0.92517787647783456</v>
      </c>
      <c r="N22" s="44"/>
      <c r="O22" s="44"/>
      <c r="P22" s="44"/>
      <c r="Q22" s="44"/>
      <c r="R22" s="44"/>
      <c r="S22" s="43"/>
      <c r="T22" s="43"/>
      <c r="V22" s="2">
        <v>9.81</v>
      </c>
      <c r="W22" s="4">
        <v>19.3</v>
      </c>
      <c r="X22" s="5">
        <v>21.576109155769132</v>
      </c>
      <c r="Y22" s="28">
        <v>17</v>
      </c>
      <c r="Z22" s="28">
        <v>22</v>
      </c>
    </row>
    <row r="23" spans="3:26" ht="15.75" x14ac:dyDescent="0.25">
      <c r="C23" s="49"/>
      <c r="E23" s="28">
        <v>18</v>
      </c>
      <c r="F23" s="28">
        <v>23</v>
      </c>
      <c r="G23" s="19">
        <v>0.35820000000000002</v>
      </c>
      <c r="H23" s="27">
        <f>I23-G23</f>
        <v>6.9417999999999997</v>
      </c>
      <c r="I23" s="9">
        <v>7.3</v>
      </c>
      <c r="J23" s="28">
        <f t="shared" si="2"/>
        <v>49.728055532806685</v>
      </c>
      <c r="K23" s="28">
        <f t="shared" si="3"/>
        <v>60.36074322007169</v>
      </c>
      <c r="L23" s="28">
        <f t="shared" si="4"/>
        <v>48.514101341271328</v>
      </c>
      <c r="M23" s="38">
        <f>L23/J23</f>
        <v>0.97558814277919059</v>
      </c>
      <c r="N23" s="44"/>
      <c r="O23" s="44"/>
      <c r="P23" s="44"/>
      <c r="Q23" s="44"/>
      <c r="R23" s="44"/>
      <c r="S23" s="43"/>
      <c r="T23" s="43"/>
      <c r="V23" s="2">
        <v>9.81</v>
      </c>
      <c r="W23" s="4">
        <v>19.3</v>
      </c>
      <c r="X23" s="5">
        <v>21.576109155769132</v>
      </c>
      <c r="Y23" s="28">
        <v>18</v>
      </c>
      <c r="Z23" s="28">
        <v>23</v>
      </c>
    </row>
    <row r="24" spans="3:26" ht="15.75" x14ac:dyDescent="0.25">
      <c r="C24" s="49"/>
      <c r="E24" s="40">
        <v>18.5</v>
      </c>
      <c r="F24" s="40">
        <v>23.5</v>
      </c>
      <c r="G24" s="19">
        <v>0.35820000000000002</v>
      </c>
      <c r="H24" s="27">
        <f>I24-G24</f>
        <v>6.9417999999999997</v>
      </c>
      <c r="I24" s="9">
        <v>7.3</v>
      </c>
      <c r="J24" s="28">
        <f t="shared" si="2"/>
        <v>49.728055532806685</v>
      </c>
      <c r="K24" s="28">
        <f t="shared" si="3"/>
        <v>60.36074322007169</v>
      </c>
      <c r="L24" s="28">
        <f t="shared" si="4"/>
        <v>49.773873172562624</v>
      </c>
      <c r="M24" s="38">
        <f>L24/J24</f>
        <v>1.0009213639919161</v>
      </c>
      <c r="N24" s="44"/>
      <c r="O24" s="44"/>
      <c r="P24" s="44"/>
      <c r="Q24" s="44"/>
      <c r="R24" s="44"/>
      <c r="S24" s="43"/>
      <c r="T24" s="43"/>
      <c r="V24" s="2">
        <v>9.81</v>
      </c>
      <c r="W24" s="4">
        <v>19.3</v>
      </c>
      <c r="X24" s="5">
        <v>21.576109155769132</v>
      </c>
      <c r="Y24" s="40">
        <v>18.5</v>
      </c>
      <c r="Z24" s="40">
        <v>23.5</v>
      </c>
    </row>
    <row r="25" spans="3:26" ht="15.75" x14ac:dyDescent="0.25">
      <c r="C25" s="49"/>
      <c r="E25" s="28">
        <v>19</v>
      </c>
      <c r="F25" s="28">
        <v>24</v>
      </c>
      <c r="G25" s="19">
        <v>0.35820000000000002</v>
      </c>
      <c r="H25" s="27">
        <f t="shared" si="1"/>
        <v>6.9417999999999997</v>
      </c>
      <c r="I25" s="9">
        <v>7.3</v>
      </c>
      <c r="J25" s="28">
        <f t="shared" si="2"/>
        <v>49.728055532806685</v>
      </c>
      <c r="K25" s="28">
        <f t="shared" si="3"/>
        <v>60.36074322007169</v>
      </c>
      <c r="L25" s="28">
        <f t="shared" si="4"/>
        <v>51.038095018324967</v>
      </c>
      <c r="M25" s="38">
        <f t="shared" si="5"/>
        <v>1.0263440722039496</v>
      </c>
      <c r="N25" s="44"/>
      <c r="O25" s="44"/>
      <c r="P25" s="44"/>
      <c r="Q25" s="44"/>
      <c r="R25" s="44"/>
      <c r="S25" s="43"/>
      <c r="T25" s="43"/>
      <c r="V25" s="2">
        <v>9.81</v>
      </c>
      <c r="W25" s="4">
        <v>19.3</v>
      </c>
      <c r="X25" s="5">
        <v>21.576109155769132</v>
      </c>
      <c r="Y25" s="28">
        <v>19</v>
      </c>
      <c r="Z25" s="28">
        <v>24</v>
      </c>
    </row>
    <row r="26" spans="3:26" ht="15.75" x14ac:dyDescent="0.25">
      <c r="C26" s="49"/>
      <c r="E26" s="28">
        <v>19.07</v>
      </c>
      <c r="F26" s="28">
        <v>16.75</v>
      </c>
      <c r="G26" s="19">
        <v>0.35820000000000002</v>
      </c>
      <c r="H26" s="27">
        <f t="shared" si="1"/>
        <v>6.9417999999999997</v>
      </c>
      <c r="I26" s="9">
        <v>7.3</v>
      </c>
      <c r="J26" s="28">
        <f t="shared" si="2"/>
        <v>49.728055532806685</v>
      </c>
      <c r="K26" s="28">
        <f t="shared" si="3"/>
        <v>60.36074322007169</v>
      </c>
      <c r="L26" s="28">
        <f t="shared" si="4"/>
        <v>43.895450065265649</v>
      </c>
      <c r="M26" s="38">
        <f t="shared" si="5"/>
        <v>0.88270996311743699</v>
      </c>
      <c r="N26" s="44"/>
      <c r="O26" s="44"/>
      <c r="P26" s="44"/>
      <c r="Q26" s="44"/>
      <c r="R26" s="44"/>
      <c r="S26" s="43"/>
      <c r="T26" s="43"/>
      <c r="V26" s="2">
        <v>9.81</v>
      </c>
      <c r="W26" s="4">
        <v>19.3</v>
      </c>
      <c r="X26" s="5">
        <v>21.576109155769132</v>
      </c>
      <c r="Y26" s="28">
        <v>19.07</v>
      </c>
      <c r="Z26" s="28">
        <v>16.75</v>
      </c>
    </row>
    <row r="27" spans="3:26" ht="15.75" x14ac:dyDescent="0.25">
      <c r="C27" s="49"/>
      <c r="E27" s="28">
        <v>20</v>
      </c>
      <c r="F27" s="28">
        <v>25</v>
      </c>
      <c r="G27" s="19">
        <v>0.35820000000000002</v>
      </c>
      <c r="H27" s="27">
        <f t="shared" si="1"/>
        <v>6.9417999999999997</v>
      </c>
      <c r="I27" s="9">
        <v>7.3</v>
      </c>
      <c r="J27" s="28">
        <f t="shared" si="2"/>
        <v>49.728055532806685</v>
      </c>
      <c r="K27" s="28">
        <f t="shared" si="3"/>
        <v>60.36074322007169</v>
      </c>
      <c r="L27" s="28">
        <f t="shared" si="4"/>
        <v>53.580518663348656</v>
      </c>
      <c r="M27" s="38">
        <f t="shared" si="5"/>
        <v>1.0774706167225947</v>
      </c>
      <c r="N27" s="44"/>
      <c r="O27" s="44"/>
      <c r="P27" s="44"/>
      <c r="Q27" s="44"/>
      <c r="R27" s="44"/>
      <c r="S27" s="43"/>
      <c r="T27" s="43"/>
      <c r="V27" s="2">
        <v>9.81</v>
      </c>
      <c r="W27" s="4">
        <v>19.3</v>
      </c>
      <c r="X27" s="5">
        <v>21.576109155769132</v>
      </c>
      <c r="Y27" s="28">
        <v>20</v>
      </c>
      <c r="Z27" s="28">
        <v>25</v>
      </c>
    </row>
    <row r="28" spans="3:26" ht="15.75" x14ac:dyDescent="0.25">
      <c r="C28" s="49"/>
      <c r="E28" s="28">
        <v>21</v>
      </c>
      <c r="F28" s="28">
        <v>26</v>
      </c>
      <c r="G28" s="19">
        <v>0.35820000000000002</v>
      </c>
      <c r="H28" s="27">
        <f t="shared" si="1"/>
        <v>6.9417999999999997</v>
      </c>
      <c r="I28" s="9">
        <v>7.3</v>
      </c>
      <c r="J28" s="28">
        <f t="shared" si="2"/>
        <v>49.728055532806685</v>
      </c>
      <c r="K28" s="28">
        <f t="shared" si="3"/>
        <v>60.36074322007169</v>
      </c>
      <c r="L28" s="28">
        <f t="shared" si="4"/>
        <v>56.142666033217353</v>
      </c>
      <c r="M28" s="38">
        <f t="shared" si="5"/>
        <v>1.128993792974246</v>
      </c>
      <c r="N28" s="44"/>
      <c r="O28" s="44"/>
      <c r="P28" s="44"/>
      <c r="Q28" s="44"/>
      <c r="R28" s="44"/>
      <c r="S28" s="43"/>
      <c r="T28" s="43"/>
      <c r="V28" s="2">
        <v>9.81</v>
      </c>
      <c r="W28" s="4">
        <v>19.3</v>
      </c>
      <c r="X28" s="5">
        <v>21.576109155769132</v>
      </c>
      <c r="Y28" s="28">
        <v>21</v>
      </c>
      <c r="Z28" s="28">
        <v>26</v>
      </c>
    </row>
    <row r="29" spans="3:26" ht="15.75" x14ac:dyDescent="0.25">
      <c r="C29" s="49"/>
      <c r="E29" s="28">
        <v>22</v>
      </c>
      <c r="F29" s="28">
        <v>27</v>
      </c>
      <c r="G29" s="19">
        <v>0.35820000000000002</v>
      </c>
      <c r="H29" s="27">
        <f t="shared" si="1"/>
        <v>6.9417999999999997</v>
      </c>
      <c r="I29" s="9">
        <v>7.3</v>
      </c>
      <c r="J29" s="28">
        <f t="shared" si="2"/>
        <v>49.728055532806685</v>
      </c>
      <c r="K29" s="28">
        <f t="shared" si="3"/>
        <v>60.36074322007169</v>
      </c>
      <c r="L29" s="28">
        <f t="shared" si="4"/>
        <v>58.725888550321699</v>
      </c>
      <c r="M29" s="38">
        <f t="shared" si="5"/>
        <v>1.1809407772153677</v>
      </c>
      <c r="N29" s="44"/>
      <c r="O29" s="44"/>
      <c r="P29" s="44"/>
      <c r="Q29" s="44"/>
      <c r="R29" s="44"/>
      <c r="S29" s="43"/>
      <c r="T29" s="43"/>
      <c r="V29" s="2">
        <v>9.81</v>
      </c>
      <c r="W29" s="4">
        <v>19.3</v>
      </c>
      <c r="X29" s="5">
        <v>21.576109155769132</v>
      </c>
      <c r="Y29" s="28">
        <v>22</v>
      </c>
      <c r="Z29" s="28">
        <v>27</v>
      </c>
    </row>
    <row r="30" spans="3:26" ht="15.75" x14ac:dyDescent="0.25">
      <c r="C30" s="49"/>
      <c r="E30" s="28">
        <v>23</v>
      </c>
      <c r="F30" s="28">
        <v>28</v>
      </c>
      <c r="G30" s="19">
        <v>0.35820000000000002</v>
      </c>
      <c r="H30" s="27">
        <f t="shared" si="1"/>
        <v>6.9417999999999997</v>
      </c>
      <c r="I30" s="9">
        <v>7.3</v>
      </c>
      <c r="J30" s="28">
        <f t="shared" si="2"/>
        <v>49.728055532806685</v>
      </c>
      <c r="K30" s="28">
        <f t="shared" si="3"/>
        <v>60.36074322007169</v>
      </c>
      <c r="L30" s="28">
        <f t="shared" si="4"/>
        <v>61.331600402045922</v>
      </c>
      <c r="M30" s="38">
        <f t="shared" si="5"/>
        <v>1.2333400078670707</v>
      </c>
      <c r="N30" s="44"/>
      <c r="O30" s="44"/>
      <c r="P30" s="44"/>
      <c r="Q30" s="44"/>
      <c r="R30" s="44"/>
      <c r="S30" s="43"/>
      <c r="T30" s="43"/>
      <c r="V30" s="2">
        <v>9.81</v>
      </c>
      <c r="W30" s="4">
        <v>19.3</v>
      </c>
      <c r="X30" s="5">
        <v>21.576109155769132</v>
      </c>
      <c r="Y30" s="28">
        <v>23</v>
      </c>
      <c r="Z30" s="28">
        <v>28</v>
      </c>
    </row>
    <row r="31" spans="3:26" ht="15.75" x14ac:dyDescent="0.25">
      <c r="C31" s="49"/>
      <c r="E31" s="28">
        <v>24</v>
      </c>
      <c r="F31" s="28">
        <v>29</v>
      </c>
      <c r="G31" s="19">
        <v>0.35820000000000002</v>
      </c>
      <c r="H31" s="27">
        <f t="shared" si="1"/>
        <v>6.9417999999999997</v>
      </c>
      <c r="I31" s="9">
        <v>7.3</v>
      </c>
      <c r="J31" s="28">
        <f t="shared" si="2"/>
        <v>49.728055532806685</v>
      </c>
      <c r="K31" s="28">
        <f t="shared" si="3"/>
        <v>60.36074322007169</v>
      </c>
      <c r="L31" s="28">
        <f t="shared" si="4"/>
        <v>63.96128406097084</v>
      </c>
      <c r="M31" s="38">
        <f t="shared" si="5"/>
        <v>1.2862212965229292</v>
      </c>
      <c r="N31" s="44"/>
      <c r="O31" s="44"/>
      <c r="P31" s="44"/>
      <c r="Q31" s="44"/>
      <c r="R31" s="44"/>
      <c r="S31" s="43"/>
      <c r="T31" s="43"/>
      <c r="V31" s="2">
        <v>9.81</v>
      </c>
      <c r="W31" s="4">
        <v>19.3</v>
      </c>
      <c r="X31" s="5">
        <v>21.576109155769132</v>
      </c>
      <c r="Y31" s="28">
        <v>24</v>
      </c>
      <c r="Z31" s="28">
        <v>29</v>
      </c>
    </row>
    <row r="32" spans="3:26" ht="15.75" x14ac:dyDescent="0.25">
      <c r="C32" s="49"/>
      <c r="E32" s="28">
        <v>25</v>
      </c>
      <c r="F32" s="28">
        <v>30</v>
      </c>
      <c r="G32" s="19">
        <v>0.35820000000000002</v>
      </c>
      <c r="H32" s="27">
        <f t="shared" si="1"/>
        <v>6.9417999999999997</v>
      </c>
      <c r="I32" s="9">
        <v>7.3</v>
      </c>
      <c r="J32" s="28">
        <f t="shared" si="2"/>
        <v>49.728055532806685</v>
      </c>
      <c r="K32" s="28">
        <f t="shared" si="3"/>
        <v>60.36074322007169</v>
      </c>
      <c r="L32" s="28">
        <f t="shared" si="4"/>
        <v>66.616496273741831</v>
      </c>
      <c r="M32" s="38">
        <f t="shared" si="5"/>
        <v>1.3396159483813614</v>
      </c>
      <c r="N32" s="44"/>
      <c r="O32" s="44"/>
      <c r="P32" s="44"/>
      <c r="Q32" s="44"/>
      <c r="R32" s="44"/>
      <c r="S32" s="43"/>
      <c r="T32" s="43"/>
      <c r="V32" s="2">
        <v>9.81</v>
      </c>
      <c r="W32" s="4">
        <v>19.3</v>
      </c>
      <c r="X32" s="5">
        <v>21.576109155769132</v>
      </c>
      <c r="Y32" s="28">
        <v>25</v>
      </c>
      <c r="Z32" s="28">
        <v>30</v>
      </c>
    </row>
    <row r="33" spans="3:26" ht="15.75" x14ac:dyDescent="0.25">
      <c r="C33" s="49"/>
      <c r="E33" s="28">
        <v>26</v>
      </c>
      <c r="F33" s="28">
        <v>31</v>
      </c>
      <c r="G33" s="19">
        <v>0.35820000000000002</v>
      </c>
      <c r="H33" s="27">
        <f t="shared" si="1"/>
        <v>6.9417999999999997</v>
      </c>
      <c r="I33" s="9">
        <v>7.3</v>
      </c>
      <c r="J33" s="28">
        <f t="shared" si="2"/>
        <v>49.728055532806685</v>
      </c>
      <c r="K33" s="28">
        <f t="shared" si="3"/>
        <v>60.36074322007169</v>
      </c>
      <c r="L33" s="28">
        <f t="shared" si="4"/>
        <v>69.298874572349519</v>
      </c>
      <c r="M33" s="38">
        <f t="shared" si="5"/>
        <v>1.393556893183397</v>
      </c>
      <c r="N33" s="44"/>
      <c r="O33" s="44"/>
      <c r="P33" s="44"/>
      <c r="Q33" s="44"/>
      <c r="R33" s="44"/>
      <c r="S33" s="43"/>
      <c r="T33" s="43"/>
      <c r="V33" s="2">
        <v>9.81</v>
      </c>
      <c r="W33" s="4">
        <v>19.3</v>
      </c>
      <c r="X33" s="5">
        <v>21.5761091557691</v>
      </c>
      <c r="Y33" s="28">
        <v>26</v>
      </c>
      <c r="Z33" s="28">
        <v>31</v>
      </c>
    </row>
    <row r="34" spans="3:26" ht="15.75" x14ac:dyDescent="0.25">
      <c r="C34" s="49"/>
      <c r="E34" s="28">
        <v>27</v>
      </c>
      <c r="F34" s="28">
        <v>32</v>
      </c>
      <c r="G34" s="19">
        <v>0.35820000000000002</v>
      </c>
      <c r="H34" s="27">
        <f t="shared" si="1"/>
        <v>6.9417999999999997</v>
      </c>
      <c r="I34" s="9">
        <v>7.3</v>
      </c>
      <c r="J34" s="28">
        <f t="shared" si="2"/>
        <v>49.728055532806685</v>
      </c>
      <c r="K34" s="28">
        <f t="shared" si="3"/>
        <v>60.36074322007169</v>
      </c>
      <c r="L34" s="28">
        <f t="shared" si="4"/>
        <v>72.010144368222811</v>
      </c>
      <c r="M34" s="38">
        <f t="shared" si="5"/>
        <v>1.4480788278704391</v>
      </c>
      <c r="N34" s="44"/>
      <c r="O34" s="44"/>
      <c r="P34" s="44"/>
      <c r="Q34" s="44"/>
      <c r="R34" s="44"/>
      <c r="S34" s="43"/>
      <c r="T34" s="43"/>
      <c r="V34" s="2">
        <v>9.81</v>
      </c>
      <c r="W34" s="4">
        <v>19.3</v>
      </c>
      <c r="X34" s="5">
        <v>21.5761091557691</v>
      </c>
      <c r="Y34" s="28">
        <v>27</v>
      </c>
      <c r="Z34" s="28">
        <v>32</v>
      </c>
    </row>
    <row r="35" spans="3:26" ht="15.75" x14ac:dyDescent="0.25">
      <c r="C35" s="50"/>
      <c r="G35" s="42"/>
      <c r="H35" s="51"/>
      <c r="I35" s="42"/>
      <c r="J35" s="43"/>
      <c r="K35" s="43"/>
      <c r="L35" s="43"/>
      <c r="M35" s="52"/>
      <c r="N35" s="44"/>
      <c r="O35" s="44"/>
      <c r="P35" s="44"/>
      <c r="Q35" s="44"/>
      <c r="R35" s="44"/>
      <c r="S35" s="43"/>
      <c r="T35" s="43"/>
    </row>
    <row r="36" spans="3:26" ht="15.75" x14ac:dyDescent="0.25">
      <c r="C36" s="50"/>
      <c r="G36" s="42"/>
      <c r="H36" s="51"/>
      <c r="I36" s="42"/>
      <c r="J36" s="43"/>
      <c r="K36" s="43"/>
      <c r="L36" s="43"/>
      <c r="M36" s="52"/>
      <c r="N36" s="44"/>
      <c r="O36" s="44"/>
      <c r="P36" s="44"/>
      <c r="Q36" s="44"/>
      <c r="R36" s="44"/>
      <c r="S36" s="43"/>
      <c r="T36" s="43"/>
    </row>
    <row r="37" spans="3:26" ht="15.75" x14ac:dyDescent="0.25">
      <c r="C37" s="50"/>
      <c r="G37" s="42"/>
      <c r="H37" s="51"/>
      <c r="I37" s="42"/>
      <c r="J37" s="43"/>
      <c r="K37" s="43"/>
      <c r="L37" s="43"/>
      <c r="M37" s="52"/>
      <c r="N37" s="44"/>
      <c r="O37" s="44"/>
      <c r="P37" s="44"/>
      <c r="Q37" s="44"/>
      <c r="R37" s="44"/>
      <c r="S37" s="43"/>
      <c r="T37" s="43"/>
    </row>
    <row r="38" spans="3:26" ht="15.75" x14ac:dyDescent="0.25">
      <c r="C38" s="50"/>
      <c r="G38" s="42"/>
      <c r="H38" s="51"/>
      <c r="I38" s="42"/>
      <c r="J38" s="43"/>
      <c r="K38" s="43"/>
      <c r="L38" s="43"/>
      <c r="M38" s="52"/>
      <c r="N38" s="44"/>
      <c r="O38" s="44"/>
      <c r="P38" s="44"/>
      <c r="Q38" s="44"/>
      <c r="R38" s="44"/>
      <c r="S38" s="43"/>
      <c r="T38" s="43"/>
    </row>
    <row r="39" spans="3:26" ht="15.75" x14ac:dyDescent="0.25">
      <c r="C39" s="50"/>
      <c r="G39" s="42"/>
      <c r="H39" s="51"/>
      <c r="I39" s="42"/>
      <c r="J39" s="43"/>
      <c r="K39" s="43"/>
      <c r="L39" s="43"/>
      <c r="M39" s="52"/>
      <c r="N39" s="44"/>
      <c r="O39" s="44"/>
      <c r="P39" s="44"/>
      <c r="Q39" s="44"/>
      <c r="R39" s="44"/>
      <c r="S39" s="43"/>
      <c r="T39" s="43"/>
    </row>
    <row r="40" spans="3:26" ht="15.75" x14ac:dyDescent="0.25">
      <c r="C40" s="50"/>
      <c r="G40" s="42"/>
      <c r="H40" s="51"/>
      <c r="I40" s="42"/>
      <c r="J40" s="43"/>
      <c r="K40" s="43"/>
      <c r="L40" s="43"/>
      <c r="M40" s="52"/>
      <c r="N40" s="44"/>
      <c r="O40" s="44"/>
      <c r="P40" s="44"/>
      <c r="Q40" s="44"/>
      <c r="R40" s="44"/>
      <c r="S40" s="43"/>
      <c r="T40" s="43"/>
    </row>
    <row r="41" spans="3:26" ht="15.75" x14ac:dyDescent="0.25">
      <c r="C41" s="50"/>
      <c r="G41" s="42"/>
      <c r="H41" s="51"/>
      <c r="I41" s="42"/>
      <c r="J41" s="43"/>
      <c r="K41" s="43"/>
      <c r="L41" s="43"/>
      <c r="M41" s="52"/>
      <c r="N41" s="44"/>
      <c r="O41" s="44"/>
      <c r="P41" s="44"/>
      <c r="Q41" s="44"/>
      <c r="R41" s="44"/>
      <c r="S41" s="43"/>
      <c r="T41" s="43"/>
    </row>
    <row r="42" spans="3:26" ht="15.75" x14ac:dyDescent="0.25">
      <c r="C42" s="50"/>
      <c r="G42" s="42"/>
      <c r="H42" s="51"/>
      <c r="I42" s="42"/>
      <c r="J42" s="43"/>
      <c r="K42" s="43"/>
      <c r="L42" s="43"/>
      <c r="M42" s="52"/>
      <c r="N42" s="44"/>
      <c r="O42" s="44"/>
      <c r="P42" s="44"/>
      <c r="Q42" s="44"/>
      <c r="R42" s="44"/>
      <c r="S42" s="43"/>
      <c r="T42" s="43"/>
    </row>
    <row r="43" spans="3:26" ht="15.75" x14ac:dyDescent="0.25">
      <c r="C43" s="50"/>
      <c r="G43" s="42"/>
      <c r="H43" s="51"/>
      <c r="I43" s="42"/>
      <c r="J43" s="43"/>
      <c r="K43" s="43"/>
      <c r="L43" s="43"/>
      <c r="M43" s="52"/>
      <c r="N43" s="44"/>
      <c r="O43" s="44"/>
      <c r="P43" s="44"/>
      <c r="Q43" s="44"/>
      <c r="R43" s="44"/>
      <c r="S43" s="43"/>
      <c r="T43" s="43"/>
    </row>
    <row r="44" spans="3:26" ht="15.75" x14ac:dyDescent="0.25">
      <c r="C44" s="50"/>
      <c r="G44" s="42"/>
      <c r="H44" s="51"/>
      <c r="I44" s="42"/>
      <c r="J44" s="43"/>
      <c r="K44" s="43"/>
      <c r="L44" s="43"/>
      <c r="M44" s="52"/>
      <c r="N44" s="44"/>
      <c r="O44" s="44"/>
      <c r="P44" s="44"/>
      <c r="Q44" s="44"/>
      <c r="R44" s="44"/>
      <c r="S44" s="43"/>
      <c r="T44" s="43"/>
    </row>
    <row r="45" spans="3:26" ht="15.75" x14ac:dyDescent="0.25">
      <c r="C45" s="50"/>
      <c r="G45" s="42"/>
      <c r="H45" s="51"/>
      <c r="I45" s="42"/>
      <c r="J45" s="43"/>
      <c r="K45" s="43"/>
      <c r="L45" s="43"/>
      <c r="M45" s="52"/>
      <c r="N45" s="44"/>
      <c r="O45" s="44"/>
      <c r="P45" s="44"/>
      <c r="Q45" s="44"/>
      <c r="R45" s="44"/>
      <c r="S45" s="43"/>
      <c r="T45" s="43"/>
    </row>
    <row r="46" spans="3:26" ht="15.75" x14ac:dyDescent="0.25">
      <c r="C46" s="50"/>
      <c r="G46" s="42"/>
      <c r="H46" s="51"/>
      <c r="I46" s="42"/>
      <c r="J46" s="43"/>
      <c r="K46" s="43"/>
      <c r="L46" s="43"/>
      <c r="M46" s="52"/>
      <c r="N46" s="44"/>
      <c r="O46" s="44"/>
      <c r="P46" s="44"/>
      <c r="Q46" s="44"/>
      <c r="R46" s="44"/>
      <c r="S46" s="43"/>
      <c r="T46" s="43"/>
    </row>
    <row r="47" spans="3:26" ht="15.75" x14ac:dyDescent="0.25">
      <c r="C47" s="50"/>
      <c r="G47" s="42"/>
      <c r="H47" s="51"/>
      <c r="I47" s="42"/>
      <c r="J47" s="43"/>
      <c r="K47" s="43"/>
      <c r="L47" s="43"/>
      <c r="M47" s="52"/>
      <c r="N47" s="44"/>
      <c r="O47" s="44"/>
      <c r="P47" s="44"/>
      <c r="Q47" s="44"/>
      <c r="R47" s="44"/>
      <c r="S47" s="43"/>
      <c r="T47" s="4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VPM Simulation</vt:lpstr>
      <vt:lpstr>Back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Myat Thu Naing</dc:creator>
  <cp:lastModifiedBy>Myat Thu Naing</cp:lastModifiedBy>
  <dcterms:created xsi:type="dcterms:W3CDTF">2018-04-26T07:16:25Z</dcterms:created>
  <dcterms:modified xsi:type="dcterms:W3CDTF">2018-04-26T07:18:46Z</dcterms:modified>
</cp:coreProperties>
</file>